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matasic\AppData\Local\Microsoft\Windows\INetCache\Content.Outlook\RFG3WEHF\"/>
    </mc:Choice>
  </mc:AlternateContent>
  <xr:revisionPtr revIDLastSave="0" documentId="13_ncr:1_{180E06C9-5703-4135-A229-D0C5596A1B2E}" xr6:coauthVersionLast="36" xr6:coauthVersionMax="36" xr10:uidLastSave="{00000000-0000-0000-0000-000000000000}"/>
  <bookViews>
    <workbookView xWindow="0" yWindow="0" windowWidth="28800" windowHeight="11805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TABLICA'!$A$241:$G$281</definedName>
    <definedName name="_xlnm.Print_Area" localSheetId="4">POSEBNI_DIO_!$A$1:$G$130</definedName>
    <definedName name="_xlnm.Print_Area" localSheetId="1">'RAČUN PRIHODA I RASHODA'!$A$1:$I$146</definedName>
    <definedName name="_xlnm.Print_Area" localSheetId="0">'SAŽETAK '!$A$1:$J$20</definedName>
  </definedNames>
  <calcPr calcId="191029"/>
</workbook>
</file>

<file path=xl/calcChain.xml><?xml version="1.0" encoding="utf-8"?>
<calcChain xmlns="http://schemas.openxmlformats.org/spreadsheetml/2006/main">
  <c r="D254" i="10" l="1"/>
  <c r="D6" i="3" l="1"/>
  <c r="E6" i="3"/>
  <c r="F6" i="3"/>
  <c r="G6" i="3"/>
  <c r="C6" i="3"/>
  <c r="D7" i="3"/>
  <c r="E7" i="3"/>
  <c r="F7" i="3"/>
  <c r="G7" i="3"/>
  <c r="C7" i="3"/>
  <c r="D47" i="3"/>
  <c r="E47" i="3"/>
  <c r="F47" i="3"/>
  <c r="G47" i="3"/>
  <c r="C47" i="3"/>
  <c r="E9" i="3"/>
  <c r="E8" i="3"/>
  <c r="G117" i="3"/>
  <c r="F117" i="3"/>
  <c r="G46" i="3"/>
  <c r="F46" i="3"/>
  <c r="E46" i="3"/>
  <c r="G42" i="3"/>
  <c r="F42" i="3"/>
  <c r="E42" i="3"/>
  <c r="G26" i="3"/>
  <c r="F26" i="3"/>
  <c r="E26" i="3"/>
  <c r="G22" i="3"/>
  <c r="F22" i="3"/>
  <c r="E22" i="3"/>
  <c r="D257" i="10"/>
  <c r="E257" i="10"/>
  <c r="F257" i="10"/>
  <c r="G257" i="10"/>
  <c r="C257" i="10"/>
  <c r="C271" i="10"/>
  <c r="D271" i="10"/>
  <c r="C267" i="10"/>
  <c r="D267" i="10"/>
  <c r="C261" i="10"/>
  <c r="D261" i="10"/>
  <c r="C253" i="10"/>
  <c r="D253" i="10"/>
  <c r="C249" i="10"/>
  <c r="D249" i="10"/>
  <c r="C245" i="10"/>
  <c r="E9" i="7"/>
  <c r="F9" i="7"/>
  <c r="E88" i="7"/>
  <c r="E87" i="7" s="1"/>
  <c r="E89" i="7"/>
  <c r="E90" i="7"/>
  <c r="E91" i="7"/>
  <c r="G88" i="7"/>
  <c r="H88" i="7"/>
  <c r="I88" i="7"/>
  <c r="G89" i="7"/>
  <c r="H89" i="7"/>
  <c r="I89" i="7"/>
  <c r="G90" i="7"/>
  <c r="H90" i="7"/>
  <c r="I90" i="7"/>
  <c r="G91" i="7"/>
  <c r="H91" i="7"/>
  <c r="I91" i="7"/>
  <c r="F90" i="7"/>
  <c r="F91" i="7"/>
  <c r="F88" i="7"/>
  <c r="F87" i="7" s="1"/>
  <c r="E86" i="7"/>
  <c r="E85" i="7" s="1"/>
  <c r="E82" i="7" s="1"/>
  <c r="G86" i="7"/>
  <c r="G85" i="7" s="1"/>
  <c r="H86" i="7"/>
  <c r="H85" i="7" s="1"/>
  <c r="I86" i="7"/>
  <c r="I85" i="7" s="1"/>
  <c r="F86" i="7"/>
  <c r="F85" i="7" s="1"/>
  <c r="F26" i="7"/>
  <c r="F18" i="1"/>
  <c r="G18" i="1"/>
  <c r="F143" i="7"/>
  <c r="G143" i="7"/>
  <c r="H143" i="7"/>
  <c r="I143" i="7"/>
  <c r="F144" i="7"/>
  <c r="G144" i="7"/>
  <c r="H144" i="7"/>
  <c r="I144" i="7"/>
  <c r="E144" i="7"/>
  <c r="E143" i="7"/>
  <c r="F125" i="7"/>
  <c r="G125" i="7"/>
  <c r="H125" i="7"/>
  <c r="I125" i="7"/>
  <c r="F126" i="7"/>
  <c r="G126" i="7"/>
  <c r="H126" i="7"/>
  <c r="I126" i="7"/>
  <c r="F127" i="7"/>
  <c r="G127" i="7"/>
  <c r="H127" i="7"/>
  <c r="I127" i="7"/>
  <c r="E126" i="7"/>
  <c r="E127" i="7"/>
  <c r="E125" i="7"/>
  <c r="F123" i="7"/>
  <c r="F122" i="7" s="1"/>
  <c r="G123" i="7"/>
  <c r="G122" i="7" s="1"/>
  <c r="H123" i="7"/>
  <c r="H122" i="7" s="1"/>
  <c r="I123" i="7"/>
  <c r="I122" i="7" s="1"/>
  <c r="E123" i="7"/>
  <c r="E122" i="7" s="1"/>
  <c r="F119" i="7"/>
  <c r="F118" i="7" s="1"/>
  <c r="F117" i="7" s="1"/>
  <c r="G119" i="7"/>
  <c r="G118" i="7" s="1"/>
  <c r="G117" i="7" s="1"/>
  <c r="H119" i="7"/>
  <c r="H118" i="7" s="1"/>
  <c r="H117" i="7" s="1"/>
  <c r="I119" i="7"/>
  <c r="I118" i="7" s="1"/>
  <c r="I117" i="7" s="1"/>
  <c r="F116" i="7"/>
  <c r="F115" i="7" s="1"/>
  <c r="G116" i="7"/>
  <c r="G115" i="7" s="1"/>
  <c r="H116" i="7"/>
  <c r="H115" i="7" s="1"/>
  <c r="I116" i="7"/>
  <c r="I115" i="7" s="1"/>
  <c r="E119" i="7"/>
  <c r="E118" i="7" s="1"/>
  <c r="E117" i="7" s="1"/>
  <c r="E116" i="7"/>
  <c r="E115" i="7" s="1"/>
  <c r="F114" i="7"/>
  <c r="F113" i="7" s="1"/>
  <c r="G114" i="7"/>
  <c r="G113" i="7" s="1"/>
  <c r="H114" i="7"/>
  <c r="H113" i="7" s="1"/>
  <c r="I114" i="7"/>
  <c r="I113" i="7" s="1"/>
  <c r="E114" i="7"/>
  <c r="E113" i="7" s="1"/>
  <c r="F103" i="7"/>
  <c r="G103" i="7"/>
  <c r="H103" i="7"/>
  <c r="I103" i="7"/>
  <c r="F104" i="7"/>
  <c r="G104" i="7"/>
  <c r="H104" i="7"/>
  <c r="I104" i="7"/>
  <c r="E104" i="7"/>
  <c r="E103" i="7"/>
  <c r="F100" i="7"/>
  <c r="F99" i="7" s="1"/>
  <c r="F98" i="7" s="1"/>
  <c r="G100" i="7"/>
  <c r="G99" i="7" s="1"/>
  <c r="G98" i="7" s="1"/>
  <c r="H100" i="7"/>
  <c r="H99" i="7" s="1"/>
  <c r="H98" i="7" s="1"/>
  <c r="I100" i="7"/>
  <c r="I99" i="7" s="1"/>
  <c r="I98" i="7" s="1"/>
  <c r="E100" i="7"/>
  <c r="E99" i="7" s="1"/>
  <c r="E98" i="7" s="1"/>
  <c r="F107" i="7"/>
  <c r="G107" i="7"/>
  <c r="H107" i="7"/>
  <c r="I107" i="7"/>
  <c r="F108" i="7"/>
  <c r="G108" i="7"/>
  <c r="H108" i="7"/>
  <c r="I108" i="7"/>
  <c r="E108" i="7"/>
  <c r="E107" i="7"/>
  <c r="F96" i="7"/>
  <c r="F95" i="7" s="1"/>
  <c r="F94" i="7" s="1"/>
  <c r="G96" i="7"/>
  <c r="G95" i="7" s="1"/>
  <c r="G94" i="7" s="1"/>
  <c r="H96" i="7"/>
  <c r="H95" i="7" s="1"/>
  <c r="H94" i="7" s="1"/>
  <c r="I96" i="7"/>
  <c r="I95" i="7" s="1"/>
  <c r="I94" i="7" s="1"/>
  <c r="E96" i="7"/>
  <c r="E95" i="7" s="1"/>
  <c r="E94" i="7" s="1"/>
  <c r="F93" i="7"/>
  <c r="F92" i="7" s="1"/>
  <c r="G93" i="7"/>
  <c r="G92" i="7" s="1"/>
  <c r="H93" i="7"/>
  <c r="H92" i="7" s="1"/>
  <c r="I93" i="7"/>
  <c r="I92" i="7" s="1"/>
  <c r="E93" i="7"/>
  <c r="E92" i="7" s="1"/>
  <c r="F84" i="7"/>
  <c r="F83" i="7" s="1"/>
  <c r="F82" i="7" s="1"/>
  <c r="G84" i="7"/>
  <c r="G83" i="7" s="1"/>
  <c r="H84" i="7"/>
  <c r="H83" i="7" s="1"/>
  <c r="I84" i="7"/>
  <c r="I83" i="7" s="1"/>
  <c r="E84" i="7"/>
  <c r="E83" i="7" s="1"/>
  <c r="F81" i="7"/>
  <c r="F80" i="7" s="1"/>
  <c r="F79" i="7" s="1"/>
  <c r="G81" i="7"/>
  <c r="G80" i="7" s="1"/>
  <c r="G79" i="7" s="1"/>
  <c r="H81" i="7"/>
  <c r="H80" i="7" s="1"/>
  <c r="H79" i="7" s="1"/>
  <c r="I81" i="7"/>
  <c r="I80" i="7" s="1"/>
  <c r="I79" i="7" s="1"/>
  <c r="E81" i="7"/>
  <c r="E80" i="7" s="1"/>
  <c r="E79" i="7" s="1"/>
  <c r="E13" i="7"/>
  <c r="E12" i="7" s="1"/>
  <c r="E15" i="7" s="1"/>
  <c r="F13" i="7"/>
  <c r="F12" i="7" s="1"/>
  <c r="F15" i="7" s="1"/>
  <c r="E22" i="7"/>
  <c r="F22" i="7"/>
  <c r="E24" i="7"/>
  <c r="E23" i="7" s="1"/>
  <c r="E27" i="7" s="1"/>
  <c r="E20" i="7"/>
  <c r="F20" i="7"/>
  <c r="E17" i="7"/>
  <c r="E19" i="7" s="1"/>
  <c r="F17" i="7"/>
  <c r="F19" i="7" s="1"/>
  <c r="E7" i="7"/>
  <c r="E6" i="7" s="1"/>
  <c r="E11" i="7" s="1"/>
  <c r="F7" i="7"/>
  <c r="E39" i="7"/>
  <c r="F39" i="7"/>
  <c r="E40" i="7"/>
  <c r="F40" i="7"/>
  <c r="E42" i="7"/>
  <c r="E41" i="7" s="1"/>
  <c r="F42" i="7"/>
  <c r="F41" i="7" s="1"/>
  <c r="E44" i="7"/>
  <c r="E43" i="7" s="1"/>
  <c r="F44" i="7"/>
  <c r="F43" i="7" s="1"/>
  <c r="E47" i="7"/>
  <c r="F47" i="7"/>
  <c r="E48" i="7"/>
  <c r="F48" i="7"/>
  <c r="E49" i="7"/>
  <c r="F49" i="7"/>
  <c r="E50" i="7"/>
  <c r="F50" i="7"/>
  <c r="E52" i="7"/>
  <c r="F52" i="7"/>
  <c r="E53" i="7"/>
  <c r="F53" i="7"/>
  <c r="E54" i="7"/>
  <c r="F54" i="7"/>
  <c r="E55" i="7"/>
  <c r="F55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9" i="7"/>
  <c r="F69" i="7"/>
  <c r="E70" i="7"/>
  <c r="F70" i="7"/>
  <c r="E71" i="7"/>
  <c r="F71" i="7"/>
  <c r="E73" i="7"/>
  <c r="F73" i="7"/>
  <c r="E76" i="7"/>
  <c r="E75" i="7" s="1"/>
  <c r="E74" i="7" s="1"/>
  <c r="F76" i="7"/>
  <c r="F75" i="7" s="1"/>
  <c r="F74" i="7" s="1"/>
  <c r="F89" i="7"/>
  <c r="E106" i="7"/>
  <c r="F106" i="7"/>
  <c r="E109" i="7"/>
  <c r="F109" i="7"/>
  <c r="E132" i="7"/>
  <c r="F132" i="7"/>
  <c r="E133" i="7"/>
  <c r="F133" i="7"/>
  <c r="E136" i="7"/>
  <c r="F136" i="7"/>
  <c r="E137" i="7"/>
  <c r="F137" i="7"/>
  <c r="E138" i="7"/>
  <c r="F138" i="7"/>
  <c r="E139" i="7"/>
  <c r="F139" i="7"/>
  <c r="E20" i="11"/>
  <c r="F16" i="1" s="1"/>
  <c r="F11" i="11"/>
  <c r="E11" i="11"/>
  <c r="E12" i="11"/>
  <c r="F12" i="11"/>
  <c r="E7" i="11"/>
  <c r="F7" i="11"/>
  <c r="G37" i="3"/>
  <c r="F37" i="3"/>
  <c r="E37" i="3"/>
  <c r="G34" i="3"/>
  <c r="F34" i="3"/>
  <c r="E34" i="3"/>
  <c r="G25" i="3"/>
  <c r="F25" i="3"/>
  <c r="E25" i="3"/>
  <c r="G82" i="7" l="1"/>
  <c r="G87" i="7"/>
  <c r="D251" i="10"/>
  <c r="F6" i="7"/>
  <c r="F11" i="7" s="1"/>
  <c r="H87" i="7"/>
  <c r="H82" i="7" s="1"/>
  <c r="I87" i="7"/>
  <c r="I82" i="7" s="1"/>
  <c r="F97" i="7"/>
  <c r="D250" i="10" s="1"/>
  <c r="E142" i="7"/>
  <c r="E141" i="7" s="1"/>
  <c r="E145" i="7" s="1"/>
  <c r="E124" i="7"/>
  <c r="H124" i="7"/>
  <c r="H121" i="7" s="1"/>
  <c r="F142" i="7"/>
  <c r="F141" i="7" s="1"/>
  <c r="F145" i="7" s="1"/>
  <c r="H142" i="7"/>
  <c r="H141" i="7" s="1"/>
  <c r="H145" i="7" s="1"/>
  <c r="G142" i="7"/>
  <c r="G141" i="7" s="1"/>
  <c r="G145" i="7" s="1"/>
  <c r="I142" i="7"/>
  <c r="I141" i="7" s="1"/>
  <c r="I145" i="7" s="1"/>
  <c r="I124" i="7"/>
  <c r="I121" i="7" s="1"/>
  <c r="G124" i="7"/>
  <c r="G121" i="7" s="1"/>
  <c r="F124" i="7"/>
  <c r="F121" i="7" s="1"/>
  <c r="F128" i="7" s="1"/>
  <c r="D262" i="10" s="1"/>
  <c r="D263" i="10" s="1"/>
  <c r="E121" i="7"/>
  <c r="E128" i="7" s="1"/>
  <c r="C262" i="10" s="1"/>
  <c r="C263" i="10" s="1"/>
  <c r="E102" i="7"/>
  <c r="E112" i="7"/>
  <c r="E111" i="7" s="1"/>
  <c r="E120" i="7" s="1"/>
  <c r="C258" i="10" s="1"/>
  <c r="C259" i="10" s="1"/>
  <c r="I112" i="7"/>
  <c r="I111" i="7" s="1"/>
  <c r="I120" i="7" s="1"/>
  <c r="G258" i="10" s="1"/>
  <c r="G112" i="7"/>
  <c r="G111" i="7" s="1"/>
  <c r="G120" i="7" s="1"/>
  <c r="E258" i="10" s="1"/>
  <c r="H112" i="7"/>
  <c r="H111" i="7" s="1"/>
  <c r="H120" i="7" s="1"/>
  <c r="F258" i="10" s="1"/>
  <c r="F112" i="7"/>
  <c r="F111" i="7" s="1"/>
  <c r="F120" i="7" s="1"/>
  <c r="D258" i="10" s="1"/>
  <c r="D259" i="10" s="1"/>
  <c r="I102" i="7"/>
  <c r="H102" i="7"/>
  <c r="F102" i="7"/>
  <c r="G102" i="7"/>
  <c r="F38" i="7"/>
  <c r="F37" i="7" s="1"/>
  <c r="E135" i="7"/>
  <c r="E134" i="7" s="1"/>
  <c r="F16" i="7"/>
  <c r="E16" i="7"/>
  <c r="E97" i="7"/>
  <c r="C250" i="10" s="1"/>
  <c r="C251" i="10" s="1"/>
  <c r="F131" i="7"/>
  <c r="F130" i="7" s="1"/>
  <c r="E51" i="7"/>
  <c r="F105" i="7"/>
  <c r="E105" i="7"/>
  <c r="E68" i="7"/>
  <c r="F135" i="7"/>
  <c r="F134" i="7" s="1"/>
  <c r="E131" i="7"/>
  <c r="E130" i="7" s="1"/>
  <c r="F68" i="7"/>
  <c r="E38" i="7"/>
  <c r="E37" i="7" s="1"/>
  <c r="F46" i="7"/>
  <c r="E46" i="7"/>
  <c r="F51" i="7"/>
  <c r="F56" i="7"/>
  <c r="E56" i="7"/>
  <c r="E28" i="7"/>
  <c r="E5" i="7"/>
  <c r="F5" i="1" s="1"/>
  <c r="F4" i="1" s="1"/>
  <c r="H69" i="7"/>
  <c r="I69" i="7"/>
  <c r="G69" i="7"/>
  <c r="H132" i="7"/>
  <c r="I132" i="7"/>
  <c r="H133" i="7"/>
  <c r="I133" i="7"/>
  <c r="G133" i="7"/>
  <c r="G132" i="7"/>
  <c r="E34" i="11" l="1"/>
  <c r="F25" i="11" s="1"/>
  <c r="F34" i="11" s="1"/>
  <c r="F101" i="7"/>
  <c r="F110" i="7" s="1"/>
  <c r="D255" i="10" s="1"/>
  <c r="D277" i="10" s="1"/>
  <c r="E101" i="7"/>
  <c r="E110" i="7" s="1"/>
  <c r="F140" i="7"/>
  <c r="F129" i="7" s="1"/>
  <c r="G9" i="1" s="1"/>
  <c r="E32" i="11"/>
  <c r="F23" i="11" s="1"/>
  <c r="E140" i="7"/>
  <c r="E129" i="7" s="1"/>
  <c r="F9" i="1" s="1"/>
  <c r="E45" i="7"/>
  <c r="E78" i="7" s="1"/>
  <c r="G131" i="7"/>
  <c r="F45" i="7"/>
  <c r="F78" i="7" s="1"/>
  <c r="D246" i="10" s="1"/>
  <c r="G35" i="3"/>
  <c r="F35" i="3"/>
  <c r="E35" i="3"/>
  <c r="F36" i="3"/>
  <c r="G36" i="3"/>
  <c r="G21" i="3"/>
  <c r="F21" i="3"/>
  <c r="E21" i="3"/>
  <c r="E36" i="7" l="1"/>
  <c r="E146" i="7" s="1"/>
  <c r="C246" i="10"/>
  <c r="F32" i="11"/>
  <c r="C254" i="10"/>
  <c r="C255" i="10" s="1"/>
  <c r="E33" i="11"/>
  <c r="F24" i="11" s="1"/>
  <c r="F33" i="11" s="1"/>
  <c r="F29" i="11" s="1"/>
  <c r="G17" i="1" s="1"/>
  <c r="F36" i="7"/>
  <c r="G8" i="1" s="1"/>
  <c r="G7" i="1" s="1"/>
  <c r="G43" i="3"/>
  <c r="F43" i="3"/>
  <c r="E43" i="3"/>
  <c r="E72" i="3"/>
  <c r="F72" i="3"/>
  <c r="G72" i="3"/>
  <c r="E29" i="11" l="1"/>
  <c r="F17" i="1" s="1"/>
  <c r="F8" i="1"/>
  <c r="F7" i="1" s="1"/>
  <c r="F10" i="1" s="1"/>
  <c r="F20" i="1" s="1"/>
  <c r="F20" i="11"/>
  <c r="G16" i="1" s="1"/>
  <c r="F146" i="7"/>
  <c r="H137" i="7"/>
  <c r="I137" i="7"/>
  <c r="H138" i="7"/>
  <c r="I138" i="7"/>
  <c r="H139" i="7"/>
  <c r="I139" i="7"/>
  <c r="H131" i="7"/>
  <c r="H130" i="7" s="1"/>
  <c r="I131" i="7"/>
  <c r="I130" i="7" s="1"/>
  <c r="G130" i="7"/>
  <c r="G138" i="7"/>
  <c r="G139" i="7"/>
  <c r="G137" i="7"/>
  <c r="G26" i="7"/>
  <c r="E120" i="3"/>
  <c r="C122" i="3" l="1"/>
  <c r="C121" i="3" s="1"/>
  <c r="C120" i="3" s="1"/>
  <c r="D122" i="3"/>
  <c r="D121" i="3" s="1"/>
  <c r="D120" i="3" s="1"/>
  <c r="G121" i="3"/>
  <c r="F122" i="3"/>
  <c r="F121" i="3" s="1"/>
  <c r="G122" i="3"/>
  <c r="E121" i="3"/>
  <c r="E122" i="3"/>
  <c r="C118" i="3"/>
  <c r="D118" i="3"/>
  <c r="F118" i="3"/>
  <c r="G118" i="3"/>
  <c r="E118" i="3"/>
  <c r="G31" i="3" l="1"/>
  <c r="F31" i="3"/>
  <c r="G30" i="3"/>
  <c r="F30" i="3"/>
  <c r="E36" i="3"/>
  <c r="E31" i="3"/>
  <c r="E30" i="3"/>
  <c r="C126" i="3" l="1"/>
  <c r="C125" i="3" s="1"/>
  <c r="D126" i="3"/>
  <c r="E126" i="3"/>
  <c r="F126" i="3"/>
  <c r="F125" i="3" s="1"/>
  <c r="F120" i="3" s="1"/>
  <c r="H26" i="7" s="1"/>
  <c r="G126" i="3"/>
  <c r="G125" i="3" s="1"/>
  <c r="G120" i="3" s="1"/>
  <c r="I26" i="7" s="1"/>
  <c r="D129" i="3"/>
  <c r="E129" i="3"/>
  <c r="E125" i="3" s="1"/>
  <c r="F129" i="3"/>
  <c r="G129" i="3"/>
  <c r="C129" i="3"/>
  <c r="E100" i="3"/>
  <c r="F100" i="3"/>
  <c r="G100" i="3"/>
  <c r="C100" i="3"/>
  <c r="E98" i="3"/>
  <c r="F98" i="3"/>
  <c r="G98" i="3"/>
  <c r="C98" i="3"/>
  <c r="C97" i="3" s="1"/>
  <c r="E93" i="3"/>
  <c r="E92" i="3" s="1"/>
  <c r="F93" i="3"/>
  <c r="F92" i="3" s="1"/>
  <c r="G93" i="3"/>
  <c r="G92" i="3" s="1"/>
  <c r="C93" i="3"/>
  <c r="C92" i="3" s="1"/>
  <c r="D90" i="3"/>
  <c r="E90" i="3"/>
  <c r="F90" i="3"/>
  <c r="G90" i="3"/>
  <c r="C90" i="3"/>
  <c r="E88" i="3"/>
  <c r="F88" i="3"/>
  <c r="F87" i="3" s="1"/>
  <c r="G88" i="3"/>
  <c r="G87" i="3" s="1"/>
  <c r="C88" i="3"/>
  <c r="D82" i="3"/>
  <c r="E82" i="3"/>
  <c r="F82" i="3"/>
  <c r="G82" i="3"/>
  <c r="C82" i="3"/>
  <c r="C72" i="3"/>
  <c r="D72" i="3"/>
  <c r="D61" i="3"/>
  <c r="E61" i="3"/>
  <c r="F61" i="3"/>
  <c r="G61" i="3"/>
  <c r="D64" i="3"/>
  <c r="D63" i="3" s="1"/>
  <c r="E64" i="3"/>
  <c r="E63" i="3" s="1"/>
  <c r="F64" i="3"/>
  <c r="F63" i="3" s="1"/>
  <c r="G64" i="3"/>
  <c r="G63" i="3" s="1"/>
  <c r="C64" i="3"/>
  <c r="C63" i="3" s="1"/>
  <c r="C61" i="3"/>
  <c r="C87" i="3" l="1"/>
  <c r="G97" i="3"/>
  <c r="F97" i="3"/>
  <c r="E97" i="3"/>
  <c r="D125" i="3"/>
  <c r="E87" i="3"/>
  <c r="E86" i="3" s="1"/>
  <c r="E85" i="3" s="1"/>
  <c r="G96" i="3"/>
  <c r="G95" i="3" s="1"/>
  <c r="E96" i="3"/>
  <c r="E95" i="3" s="1"/>
  <c r="F96" i="3"/>
  <c r="F95" i="3" s="1"/>
  <c r="C96" i="3"/>
  <c r="C95" i="3" s="1"/>
  <c r="G86" i="3"/>
  <c r="G85" i="3" s="1"/>
  <c r="C86" i="3"/>
  <c r="C85" i="3" s="1"/>
  <c r="F86" i="3"/>
  <c r="F85" i="3" s="1"/>
  <c r="D88" i="3" l="1"/>
  <c r="D87" i="3" s="1"/>
  <c r="D93" i="3"/>
  <c r="D92" i="3" s="1"/>
  <c r="D98" i="3"/>
  <c r="D100" i="3"/>
  <c r="E81" i="3"/>
  <c r="E80" i="3" s="1"/>
  <c r="F81" i="3"/>
  <c r="F80" i="3" s="1"/>
  <c r="G81" i="3"/>
  <c r="G80" i="3" s="1"/>
  <c r="C81" i="3"/>
  <c r="C80" i="3" s="1"/>
  <c r="D81" i="3"/>
  <c r="D80" i="3" s="1"/>
  <c r="E69" i="3"/>
  <c r="E68" i="3" s="1"/>
  <c r="F69" i="3"/>
  <c r="F68" i="3" s="1"/>
  <c r="G69" i="3"/>
  <c r="G68" i="3" s="1"/>
  <c r="C69" i="3"/>
  <c r="C68" i="3" s="1"/>
  <c r="D69" i="3"/>
  <c r="D68" i="3" s="1"/>
  <c r="D54" i="3"/>
  <c r="E54" i="3"/>
  <c r="F54" i="3"/>
  <c r="G54" i="3"/>
  <c r="C54" i="3"/>
  <c r="C51" i="3"/>
  <c r="E51" i="3"/>
  <c r="F51" i="3"/>
  <c r="G51" i="3"/>
  <c r="D51" i="3"/>
  <c r="D86" i="3" l="1"/>
  <c r="D97" i="3"/>
  <c r="D96" i="3" s="1"/>
  <c r="D95" i="3" s="1"/>
  <c r="D85" i="3"/>
  <c r="D56" i="3" l="1"/>
  <c r="D50" i="3" s="1"/>
  <c r="D49" i="3" s="1"/>
  <c r="E56" i="3"/>
  <c r="E50" i="3" s="1"/>
  <c r="E49" i="3" s="1"/>
  <c r="F56" i="3"/>
  <c r="F50" i="3" s="1"/>
  <c r="F49" i="3" s="1"/>
  <c r="G56" i="3"/>
  <c r="G50" i="3" s="1"/>
  <c r="G49" i="3" s="1"/>
  <c r="C56" i="3"/>
  <c r="C113" i="3"/>
  <c r="D113" i="3"/>
  <c r="C111" i="3"/>
  <c r="D111" i="3"/>
  <c r="C108" i="3"/>
  <c r="D108" i="3"/>
  <c r="C75" i="3"/>
  <c r="D75" i="3"/>
  <c r="D71" i="3" s="1"/>
  <c r="C45" i="3"/>
  <c r="C44" i="3" s="1"/>
  <c r="D45" i="3"/>
  <c r="D44" i="3" s="1"/>
  <c r="C39" i="3"/>
  <c r="D39" i="3"/>
  <c r="C29" i="3"/>
  <c r="D29" i="3"/>
  <c r="C24" i="3"/>
  <c r="D24" i="3"/>
  <c r="C19" i="3"/>
  <c r="D19" i="3"/>
  <c r="C16" i="3"/>
  <c r="D16" i="3"/>
  <c r="C14" i="3"/>
  <c r="D14" i="3"/>
  <c r="E14" i="3"/>
  <c r="C11" i="3"/>
  <c r="D11" i="3"/>
  <c r="C71" i="3" l="1"/>
  <c r="C67" i="3" s="1"/>
  <c r="C66" i="3" s="1"/>
  <c r="C50" i="3"/>
  <c r="C49" i="3" s="1"/>
  <c r="C48" i="3" s="1"/>
  <c r="D48" i="3"/>
  <c r="D67" i="3"/>
  <c r="D66" i="3" s="1"/>
  <c r="C10" i="3"/>
  <c r="D107" i="3"/>
  <c r="D106" i="3" s="1"/>
  <c r="D105" i="3" s="1"/>
  <c r="D104" i="3" s="1"/>
  <c r="C107" i="3"/>
  <c r="C106" i="3" s="1"/>
  <c r="D18" i="3"/>
  <c r="C18" i="3"/>
  <c r="D10" i="3"/>
  <c r="F280" i="10"/>
  <c r="G280" i="10"/>
  <c r="F281" i="10"/>
  <c r="G281" i="10"/>
  <c r="F271" i="10"/>
  <c r="G271" i="10"/>
  <c r="F267" i="10"/>
  <c r="G267" i="10"/>
  <c r="I18" i="1"/>
  <c r="J18" i="1"/>
  <c r="H39" i="7"/>
  <c r="I39" i="7"/>
  <c r="H40" i="7"/>
  <c r="I40" i="7"/>
  <c r="H42" i="7"/>
  <c r="H41" i="7" s="1"/>
  <c r="I42" i="7"/>
  <c r="I41" i="7" s="1"/>
  <c r="H44" i="7"/>
  <c r="H43" i="7" s="1"/>
  <c r="I44" i="7"/>
  <c r="I43" i="7" s="1"/>
  <c r="H47" i="7"/>
  <c r="I47" i="7"/>
  <c r="H48" i="7"/>
  <c r="I48" i="7"/>
  <c r="H49" i="7"/>
  <c r="I49" i="7"/>
  <c r="H50" i="7"/>
  <c r="I50" i="7"/>
  <c r="H52" i="7"/>
  <c r="I52" i="7"/>
  <c r="H53" i="7"/>
  <c r="I53" i="7"/>
  <c r="H54" i="7"/>
  <c r="I54" i="7"/>
  <c r="H55" i="7"/>
  <c r="I55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70" i="7"/>
  <c r="I70" i="7"/>
  <c r="H71" i="7"/>
  <c r="I71" i="7"/>
  <c r="H73" i="7"/>
  <c r="I73" i="7"/>
  <c r="H76" i="7"/>
  <c r="H75" i="7" s="1"/>
  <c r="H74" i="7" s="1"/>
  <c r="I76" i="7"/>
  <c r="I75" i="7" s="1"/>
  <c r="I74" i="7" s="1"/>
  <c r="H106" i="7"/>
  <c r="I106" i="7"/>
  <c r="H109" i="7"/>
  <c r="I109" i="7"/>
  <c r="H128" i="7"/>
  <c r="F262" i="10" s="1"/>
  <c r="I128" i="7"/>
  <c r="G262" i="10" s="1"/>
  <c r="H136" i="7"/>
  <c r="H135" i="7" s="1"/>
  <c r="I136" i="7"/>
  <c r="I135" i="7" s="1"/>
  <c r="G128" i="7"/>
  <c r="G62" i="7"/>
  <c r="G58" i="7"/>
  <c r="G50" i="7"/>
  <c r="G47" i="7"/>
  <c r="H22" i="7"/>
  <c r="F261" i="10" s="1"/>
  <c r="I22" i="7"/>
  <c r="G261" i="10" s="1"/>
  <c r="H20" i="7"/>
  <c r="I20" i="7"/>
  <c r="H17" i="7"/>
  <c r="H19" i="7" s="1"/>
  <c r="F249" i="10" s="1"/>
  <c r="I17" i="7"/>
  <c r="I19" i="7" s="1"/>
  <c r="G249" i="10" s="1"/>
  <c r="H13" i="7"/>
  <c r="H12" i="7" s="1"/>
  <c r="H15" i="7" s="1"/>
  <c r="I13" i="7"/>
  <c r="I12" i="7" s="1"/>
  <c r="I15" i="7" s="1"/>
  <c r="H9" i="7"/>
  <c r="I9" i="7"/>
  <c r="H7" i="7"/>
  <c r="I7" i="7"/>
  <c r="H12" i="11"/>
  <c r="I12" i="11"/>
  <c r="H7" i="11"/>
  <c r="I7" i="11"/>
  <c r="F75" i="3"/>
  <c r="F71" i="3" s="1"/>
  <c r="G75" i="3"/>
  <c r="G71" i="3" s="1"/>
  <c r="F113" i="3"/>
  <c r="G113" i="3"/>
  <c r="E113" i="3"/>
  <c r="F111" i="3"/>
  <c r="G111" i="3"/>
  <c r="F108" i="3"/>
  <c r="G108" i="3"/>
  <c r="E108" i="3"/>
  <c r="F45" i="3"/>
  <c r="F44" i="3" s="1"/>
  <c r="G45" i="3"/>
  <c r="G44" i="3" s="1"/>
  <c r="F39" i="3"/>
  <c r="G39" i="3"/>
  <c r="F29" i="3"/>
  <c r="G29" i="3"/>
  <c r="F19" i="3"/>
  <c r="G19" i="3"/>
  <c r="E19" i="3"/>
  <c r="F24" i="3"/>
  <c r="G24" i="3"/>
  <c r="F16" i="3"/>
  <c r="G16" i="3"/>
  <c r="F14" i="3"/>
  <c r="G14" i="3"/>
  <c r="F11" i="3"/>
  <c r="G11" i="3"/>
  <c r="I134" i="7" l="1"/>
  <c r="I140" i="7" s="1"/>
  <c r="H134" i="7"/>
  <c r="H140" i="7" s="1"/>
  <c r="H129" i="7" s="1"/>
  <c r="G253" i="10"/>
  <c r="F253" i="10"/>
  <c r="C105" i="3"/>
  <c r="C104" i="3" s="1"/>
  <c r="C9" i="3"/>
  <c r="C8" i="3" s="1"/>
  <c r="H105" i="7"/>
  <c r="D9" i="3"/>
  <c r="D8" i="3" s="1"/>
  <c r="H51" i="7"/>
  <c r="I38" i="7"/>
  <c r="I37" i="7" s="1"/>
  <c r="I97" i="7"/>
  <c r="I105" i="7"/>
  <c r="I51" i="7"/>
  <c r="F263" i="10"/>
  <c r="H46" i="7"/>
  <c r="I56" i="7"/>
  <c r="H56" i="7"/>
  <c r="H97" i="7"/>
  <c r="H68" i="7"/>
  <c r="H38" i="7"/>
  <c r="H37" i="7" s="1"/>
  <c r="G263" i="10"/>
  <c r="I68" i="7"/>
  <c r="I46" i="7"/>
  <c r="I6" i="7"/>
  <c r="I16" i="7"/>
  <c r="H16" i="7"/>
  <c r="H6" i="7"/>
  <c r="F67" i="3"/>
  <c r="F66" i="3" s="1"/>
  <c r="G67" i="3"/>
  <c r="G66" i="3" s="1"/>
  <c r="G48" i="3"/>
  <c r="F48" i="3"/>
  <c r="F10" i="3"/>
  <c r="G10" i="3"/>
  <c r="G107" i="3"/>
  <c r="G106" i="3" s="1"/>
  <c r="G105" i="3" s="1"/>
  <c r="F107" i="3"/>
  <c r="F106" i="3" s="1"/>
  <c r="F18" i="3"/>
  <c r="G18" i="3"/>
  <c r="H18" i="1"/>
  <c r="G66" i="7"/>
  <c r="G65" i="7"/>
  <c r="G64" i="7"/>
  <c r="G63" i="7"/>
  <c r="G52" i="7"/>
  <c r="G136" i="7"/>
  <c r="G135" i="7" s="1"/>
  <c r="G134" i="7" s="1"/>
  <c r="G140" i="7" s="1"/>
  <c r="G129" i="7" s="1"/>
  <c r="G109" i="7"/>
  <c r="G106" i="7"/>
  <c r="G76" i="7"/>
  <c r="G53" i="7"/>
  <c r="G54" i="7"/>
  <c r="G55" i="7"/>
  <c r="G57" i="7"/>
  <c r="G59" i="7"/>
  <c r="G60" i="7"/>
  <c r="G61" i="7"/>
  <c r="G70" i="7"/>
  <c r="G71" i="7"/>
  <c r="G73" i="7"/>
  <c r="G49" i="7"/>
  <c r="G9" i="7"/>
  <c r="C13" i="9" l="1"/>
  <c r="C12" i="9" s="1"/>
  <c r="C11" i="9" s="1"/>
  <c r="F25" i="7"/>
  <c r="F24" i="7" s="1"/>
  <c r="F23" i="7" s="1"/>
  <c r="I129" i="7"/>
  <c r="I101" i="7"/>
  <c r="I110" i="7" s="1"/>
  <c r="G254" i="10" s="1"/>
  <c r="G255" i="10" s="1"/>
  <c r="H101" i="7"/>
  <c r="H110" i="7" s="1"/>
  <c r="F254" i="10" s="1"/>
  <c r="F255" i="10" s="1"/>
  <c r="G97" i="7"/>
  <c r="G250" i="10"/>
  <c r="G251" i="10" s="1"/>
  <c r="F250" i="10"/>
  <c r="F251" i="10" s="1"/>
  <c r="I9" i="1"/>
  <c r="I11" i="7"/>
  <c r="G259" i="10"/>
  <c r="H11" i="7"/>
  <c r="F259" i="10"/>
  <c r="B13" i="9"/>
  <c r="B12" i="9" s="1"/>
  <c r="B11" i="9" s="1"/>
  <c r="F105" i="3"/>
  <c r="F104" i="3" s="1"/>
  <c r="I45" i="7"/>
  <c r="I78" i="7" s="1"/>
  <c r="H45" i="7"/>
  <c r="H78" i="7" s="1"/>
  <c r="G56" i="7"/>
  <c r="G51" i="7"/>
  <c r="G104" i="3"/>
  <c r="F9" i="3"/>
  <c r="F8" i="3" s="1"/>
  <c r="G9" i="3"/>
  <c r="G8" i="3" s="1"/>
  <c r="E262" i="10"/>
  <c r="G75" i="7"/>
  <c r="G74" i="7" s="1"/>
  <c r="G105" i="7"/>
  <c r="G101" i="7" s="1"/>
  <c r="G110" i="7" s="1"/>
  <c r="G68" i="7"/>
  <c r="F27" i="7" l="1"/>
  <c r="D245" i="10"/>
  <c r="D273" i="10" s="1"/>
  <c r="I36" i="7"/>
  <c r="I146" i="7" s="1"/>
  <c r="J9" i="1"/>
  <c r="H36" i="7"/>
  <c r="H146" i="7" s="1"/>
  <c r="F277" i="10"/>
  <c r="G277" i="10"/>
  <c r="E13" i="9"/>
  <c r="E12" i="9" s="1"/>
  <c r="E11" i="9" s="1"/>
  <c r="H25" i="7"/>
  <c r="H24" i="7" s="1"/>
  <c r="H23" i="7" s="1"/>
  <c r="F13" i="9"/>
  <c r="F12" i="9" s="1"/>
  <c r="F11" i="9" s="1"/>
  <c r="I25" i="7"/>
  <c r="I24" i="7" s="1"/>
  <c r="I23" i="7" s="1"/>
  <c r="G246" i="10"/>
  <c r="G274" i="10" s="1"/>
  <c r="F246" i="10"/>
  <c r="F5" i="7" l="1"/>
  <c r="G5" i="1" s="1"/>
  <c r="G4" i="1" s="1"/>
  <c r="G10" i="1" s="1"/>
  <c r="G20" i="1" s="1"/>
  <c r="F28" i="7"/>
  <c r="J8" i="1"/>
  <c r="J7" i="1" s="1"/>
  <c r="E254" i="10"/>
  <c r="H27" i="7"/>
  <c r="F245" i="10"/>
  <c r="F273" i="10" s="1"/>
  <c r="I27" i="7"/>
  <c r="G245" i="10"/>
  <c r="G273" i="10" s="1"/>
  <c r="F274" i="10"/>
  <c r="I8" i="1"/>
  <c r="I7" i="1" s="1"/>
  <c r="G20" i="7"/>
  <c r="G7" i="7"/>
  <c r="G22" i="7"/>
  <c r="G17" i="7"/>
  <c r="G42" i="7"/>
  <c r="G41" i="7" s="1"/>
  <c r="G40" i="7"/>
  <c r="F247" i="10" l="1"/>
  <c r="F278" i="10" s="1"/>
  <c r="H28" i="7"/>
  <c r="H5" i="7"/>
  <c r="I5" i="1" s="1"/>
  <c r="I4" i="1" s="1"/>
  <c r="I10" i="1" s="1"/>
  <c r="I20" i="1" s="1"/>
  <c r="G247" i="10"/>
  <c r="G278" i="10" s="1"/>
  <c r="I5" i="7"/>
  <c r="J5" i="1" s="1"/>
  <c r="J4" i="1" s="1"/>
  <c r="J10" i="1" s="1"/>
  <c r="J20" i="1" s="1"/>
  <c r="I28" i="7"/>
  <c r="G16" i="7"/>
  <c r="G19" i="7"/>
  <c r="E39" i="3" l="1"/>
  <c r="E111" i="3" l="1"/>
  <c r="E24" i="3"/>
  <c r="E45" i="3"/>
  <c r="E29" i="3"/>
  <c r="E16" i="3"/>
  <c r="E11" i="3"/>
  <c r="E107" i="3" l="1"/>
  <c r="E106" i="3" s="1"/>
  <c r="E44" i="3"/>
  <c r="E10" i="3"/>
  <c r="E18" i="3"/>
  <c r="G32" i="11" l="1"/>
  <c r="H23" i="11" s="1"/>
  <c r="G7" i="11"/>
  <c r="H32" i="11" l="1"/>
  <c r="G25" i="7"/>
  <c r="E105" i="3"/>
  <c r="E104" i="3" s="1"/>
  <c r="G20" i="11"/>
  <c r="H16" i="1" s="1"/>
  <c r="I23" i="11" l="1"/>
  <c r="E250" i="10"/>
  <c r="G12" i="11"/>
  <c r="G39" i="7"/>
  <c r="G38" i="7" s="1"/>
  <c r="G44" i="7"/>
  <c r="G43" i="7" s="1"/>
  <c r="G48" i="7"/>
  <c r="G46" i="7" s="1"/>
  <c r="G45" i="7" s="1"/>
  <c r="I32" i="11" l="1"/>
  <c r="G37" i="7"/>
  <c r="E75" i="3"/>
  <c r="E71" i="3" s="1"/>
  <c r="E67" i="3" l="1"/>
  <c r="E66" i="3" s="1"/>
  <c r="G78" i="7"/>
  <c r="G36" i="7" s="1"/>
  <c r="G146" i="7" s="1"/>
  <c r="E48" i="3" l="1"/>
  <c r="E246" i="10" l="1"/>
  <c r="H8" i="1"/>
  <c r="G6" i="7"/>
  <c r="G13" i="7"/>
  <c r="G15" i="7" l="1"/>
  <c r="G33" i="11" s="1"/>
  <c r="H9" i="1"/>
  <c r="E274" i="10"/>
  <c r="G24" i="7"/>
  <c r="G23" i="7" s="1"/>
  <c r="H24" i="11" l="1"/>
  <c r="H33" i="11" s="1"/>
  <c r="G29" i="11"/>
  <c r="H17" i="1" s="1"/>
  <c r="H20" i="11"/>
  <c r="I16" i="1" s="1"/>
  <c r="I24" i="11" l="1"/>
  <c r="I33" i="11" s="1"/>
  <c r="H29" i="11"/>
  <c r="I17" i="1" s="1"/>
  <c r="G27" i="7"/>
  <c r="C281" i="10"/>
  <c r="C247" i="10" s="1"/>
  <c r="E261" i="10"/>
  <c r="E253" i="10"/>
  <c r="E245" i="10"/>
  <c r="I29" i="11" l="1"/>
  <c r="J17" i="1" s="1"/>
  <c r="I20" i="11"/>
  <c r="J16" i="1" s="1"/>
  <c r="C280" i="10"/>
  <c r="E281" i="10"/>
  <c r="E247" i="10" s="1"/>
  <c r="E278" i="10" s="1"/>
  <c r="D281" i="10"/>
  <c r="D247" i="10" s="1"/>
  <c r="D280" i="10"/>
  <c r="P237" i="10"/>
  <c r="O237" i="10"/>
  <c r="E232" i="10"/>
  <c r="E234" i="10" s="1"/>
  <c r="Q215" i="10"/>
  <c r="P215" i="10"/>
  <c r="O215" i="10"/>
  <c r="E213" i="10"/>
  <c r="E211" i="10"/>
  <c r="Q205" i="10"/>
  <c r="P205" i="10"/>
  <c r="O205" i="10"/>
  <c r="E203" i="10"/>
  <c r="E205" i="10" s="1"/>
  <c r="Q196" i="10"/>
  <c r="P196" i="10"/>
  <c r="O196" i="10"/>
  <c r="E194" i="10"/>
  <c r="E192" i="10"/>
  <c r="E189" i="10"/>
  <c r="Q183" i="10"/>
  <c r="P183" i="10"/>
  <c r="O183" i="10"/>
  <c r="E181" i="10"/>
  <c r="E179" i="10"/>
  <c r="P173" i="10"/>
  <c r="O173" i="10"/>
  <c r="N170" i="10"/>
  <c r="M170" i="10"/>
  <c r="L170" i="10"/>
  <c r="K170" i="10"/>
  <c r="J170" i="10"/>
  <c r="I170" i="10"/>
  <c r="H170" i="10"/>
  <c r="E170" i="10"/>
  <c r="N167" i="10"/>
  <c r="M167" i="10"/>
  <c r="L167" i="10"/>
  <c r="K167" i="10"/>
  <c r="J167" i="10"/>
  <c r="I167" i="10"/>
  <c r="H167" i="10"/>
  <c r="E167" i="10"/>
  <c r="N165" i="10"/>
  <c r="M165" i="10"/>
  <c r="L165" i="10"/>
  <c r="K165" i="10"/>
  <c r="J165" i="10"/>
  <c r="I165" i="10"/>
  <c r="H165" i="10"/>
  <c r="E165" i="10"/>
  <c r="P159" i="10"/>
  <c r="O159" i="10"/>
  <c r="N155" i="10"/>
  <c r="M155" i="10"/>
  <c r="L155" i="10"/>
  <c r="K155" i="10"/>
  <c r="J155" i="10"/>
  <c r="I155" i="10"/>
  <c r="H155" i="10"/>
  <c r="E155" i="10"/>
  <c r="N152" i="10"/>
  <c r="M152" i="10"/>
  <c r="L152" i="10"/>
  <c r="K152" i="10"/>
  <c r="J152" i="10"/>
  <c r="I152" i="10"/>
  <c r="I151" i="10" s="1"/>
  <c r="I159" i="10" s="1"/>
  <c r="H152" i="10"/>
  <c r="E152" i="10"/>
  <c r="N142" i="10"/>
  <c r="M142" i="10"/>
  <c r="L142" i="10"/>
  <c r="K142" i="10"/>
  <c r="J142" i="10"/>
  <c r="I142" i="10"/>
  <c r="H142" i="10"/>
  <c r="E142" i="10"/>
  <c r="N138" i="10"/>
  <c r="M138" i="10"/>
  <c r="L138" i="10"/>
  <c r="K138" i="10"/>
  <c r="J138" i="10"/>
  <c r="I138" i="10"/>
  <c r="H138" i="10"/>
  <c r="E138" i="10"/>
  <c r="N136" i="10"/>
  <c r="M136" i="10"/>
  <c r="L136" i="10"/>
  <c r="K136" i="10"/>
  <c r="J136" i="10"/>
  <c r="I136" i="10"/>
  <c r="H136" i="10"/>
  <c r="E136" i="10"/>
  <c r="N128" i="10"/>
  <c r="M128" i="10"/>
  <c r="L128" i="10"/>
  <c r="K128" i="10"/>
  <c r="J128" i="10"/>
  <c r="I128" i="10"/>
  <c r="H128" i="10"/>
  <c r="E128" i="10"/>
  <c r="N125" i="10"/>
  <c r="M125" i="10"/>
  <c r="L125" i="10"/>
  <c r="K125" i="10"/>
  <c r="J125" i="10"/>
  <c r="I125" i="10"/>
  <c r="H125" i="10"/>
  <c r="E125" i="10"/>
  <c r="N119" i="10"/>
  <c r="M119" i="10"/>
  <c r="L119" i="10"/>
  <c r="K119" i="10"/>
  <c r="J119" i="10"/>
  <c r="I119" i="10"/>
  <c r="H119" i="10"/>
  <c r="E119" i="10"/>
  <c r="N117" i="10"/>
  <c r="M117" i="10"/>
  <c r="L117" i="10"/>
  <c r="K117" i="10"/>
  <c r="J117" i="10"/>
  <c r="I117" i="10"/>
  <c r="H117" i="10"/>
  <c r="E117" i="10"/>
  <c r="Q114" i="10"/>
  <c r="P114" i="10"/>
  <c r="O114" i="10"/>
  <c r="E111" i="10"/>
  <c r="E108" i="10"/>
  <c r="Q103" i="10"/>
  <c r="P103" i="10"/>
  <c r="O103" i="10"/>
  <c r="E101" i="10"/>
  <c r="E98" i="10"/>
  <c r="E96" i="10"/>
  <c r="E95" i="10"/>
  <c r="P89" i="10"/>
  <c r="O89" i="10"/>
  <c r="E89" i="10"/>
  <c r="Q84" i="10"/>
  <c r="P84" i="10"/>
  <c r="O84" i="10"/>
  <c r="E80" i="10"/>
  <c r="E78" i="10"/>
  <c r="P75" i="10"/>
  <c r="O75" i="10"/>
  <c r="E75" i="10"/>
  <c r="Q70" i="10"/>
  <c r="P70" i="10"/>
  <c r="O70" i="10"/>
  <c r="E67" i="10"/>
  <c r="E65" i="10"/>
  <c r="E63" i="10"/>
  <c r="E49" i="10"/>
  <c r="E52" i="10" s="1"/>
  <c r="E42" i="10"/>
  <c r="E44" i="10" s="1"/>
  <c r="E33" i="10"/>
  <c r="E37" i="10" s="1"/>
  <c r="E26" i="10"/>
  <c r="E24" i="10"/>
  <c r="E17" i="10"/>
  <c r="E15" i="10"/>
  <c r="E7" i="10"/>
  <c r="E10" i="10" s="1"/>
  <c r="J151" i="10" l="1"/>
  <c r="J159" i="10" s="1"/>
  <c r="Q63" i="10"/>
  <c r="Q75" i="10"/>
  <c r="J164" i="10"/>
  <c r="J173" i="10" s="1"/>
  <c r="Q211" i="10"/>
  <c r="Q65" i="10"/>
  <c r="J135" i="10"/>
  <c r="J146" i="10" s="1"/>
  <c r="E164" i="10"/>
  <c r="E173" i="10" s="1"/>
  <c r="Q80" i="10"/>
  <c r="J124" i="10"/>
  <c r="J130" i="10" s="1"/>
  <c r="K164" i="10"/>
  <c r="K173" i="10" s="1"/>
  <c r="K151" i="10"/>
  <c r="K159" i="10" s="1"/>
  <c r="I124" i="10"/>
  <c r="I130" i="10" s="1"/>
  <c r="L164" i="10"/>
  <c r="L173" i="10" s="1"/>
  <c r="E183" i="10"/>
  <c r="E223" i="10" s="1"/>
  <c r="E135" i="10"/>
  <c r="E146" i="10" s="1"/>
  <c r="Q98" i="10"/>
  <c r="Q111" i="10"/>
  <c r="E19" i="10"/>
  <c r="H124" i="10"/>
  <c r="H130" i="10" s="1"/>
  <c r="L124" i="10"/>
  <c r="L130" i="10" s="1"/>
  <c r="Q181" i="10"/>
  <c r="E28" i="10"/>
  <c r="E215" i="10"/>
  <c r="K135" i="10"/>
  <c r="K146" i="10" s="1"/>
  <c r="Q67" i="10"/>
  <c r="E84" i="10"/>
  <c r="E219" i="10" s="1"/>
  <c r="Q89" i="10"/>
  <c r="L135" i="10"/>
  <c r="L146" i="10" s="1"/>
  <c r="L151" i="10"/>
  <c r="L159" i="10" s="1"/>
  <c r="I164" i="10"/>
  <c r="I173" i="10" s="1"/>
  <c r="I135" i="10"/>
  <c r="I146" i="10" s="1"/>
  <c r="H151" i="10"/>
  <c r="H159" i="10" s="1"/>
  <c r="Q192" i="10"/>
  <c r="E70" i="10"/>
  <c r="E218" i="10" s="1"/>
  <c r="Q78" i="10"/>
  <c r="E93" i="10"/>
  <c r="E103" i="10" s="1"/>
  <c r="E220" i="10" s="1"/>
  <c r="Q179" i="10"/>
  <c r="E114" i="10"/>
  <c r="E222" i="10" s="1"/>
  <c r="Q108" i="10"/>
  <c r="E124" i="10"/>
  <c r="K124" i="10"/>
  <c r="K130" i="10" s="1"/>
  <c r="H164" i="10"/>
  <c r="H173" i="10" s="1"/>
  <c r="E151" i="10"/>
  <c r="H135" i="10"/>
  <c r="H146" i="10" s="1"/>
  <c r="E196" i="10"/>
  <c r="Q189" i="10"/>
  <c r="Q93" i="10" l="1"/>
  <c r="E54" i="10"/>
  <c r="E221" i="10"/>
  <c r="E225" i="10" s="1"/>
  <c r="E130" i="10"/>
  <c r="E159" i="10"/>
  <c r="E237" i="10"/>
  <c r="E238" i="10" s="1"/>
  <c r="M164" i="10" l="1"/>
  <c r="M135" i="10"/>
  <c r="M146" i="10" s="1"/>
  <c r="N164" i="10"/>
  <c r="N173" i="10" s="1"/>
  <c r="M173" i="10"/>
  <c r="M124" i="10"/>
  <c r="M151" i="10"/>
  <c r="N135" i="10" l="1"/>
  <c r="N146" i="10" s="1"/>
  <c r="M130" i="10"/>
  <c r="N124" i="10"/>
  <c r="N130" i="10" s="1"/>
  <c r="M159" i="10"/>
  <c r="N151" i="10"/>
  <c r="N159" i="10" s="1"/>
  <c r="E267" i="10" l="1"/>
  <c r="E255" i="10" l="1"/>
  <c r="E263" i="10"/>
  <c r="D13" i="9" l="1"/>
  <c r="D12" i="9" s="1"/>
  <c r="C274" i="10"/>
  <c r="D274" i="10"/>
  <c r="H7" i="1" l="1"/>
  <c r="D278" i="10"/>
  <c r="D11" i="9" l="1"/>
  <c r="C278" i="10"/>
  <c r="C273" i="10"/>
  <c r="G11" i="7" l="1"/>
  <c r="G5" i="7" s="1"/>
  <c r="H5" i="1" s="1"/>
  <c r="E259" i="10" l="1"/>
  <c r="H4" i="1" l="1"/>
  <c r="H10" i="1" l="1"/>
  <c r="H20" i="1" s="1"/>
  <c r="G11" i="11" l="1"/>
  <c r="E271" i="10" l="1"/>
  <c r="E280" i="10"/>
  <c r="G28" i="7" l="1"/>
  <c r="E249" i="10"/>
  <c r="E251" i="10" l="1"/>
  <c r="E277" i="10" s="1"/>
  <c r="E273" i="10"/>
</calcChain>
</file>

<file path=xl/sharedStrings.xml><?xml version="1.0" encoding="utf-8"?>
<sst xmlns="http://schemas.openxmlformats.org/spreadsheetml/2006/main" count="810" uniqueCount="295">
  <si>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</si>
  <si>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</si>
  <si>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</si>
  <si>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</si>
  <si>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</si>
  <si>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</si>
  <si>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</si>
  <si>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</si>
  <si>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</si>
  <si>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</si>
  <si>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</si>
  <si>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</si>
  <si>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</si>
  <si>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</si>
  <si>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</si>
  <si>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</si>
  <si>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</si>
  <si>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</si>
  <si>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</si>
  <si>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</si>
  <si>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</si>
  <si>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</si>
  <si>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</si>
  <si>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</si>
  <si>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</si>
  <si>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</si>
  <si>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</si>
  <si>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</si>
  <si>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</si>
  <si>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</si>
  <si>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</si>
  <si>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</si>
  <si>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</si>
  <si>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</si>
  <si>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</si>
  <si>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</si>
  <si>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</si>
  <si>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</si>
  <si>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</si>
  <si>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</si>
  <si>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</si>
  <si>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</si>
  <si>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</si>
  <si>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</si>
  <si>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</si>
  <si>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</si>
  <si>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</si>
  <si>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</si>
  <si>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</si>
  <si>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</si>
  <si>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</si>
  <si>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</si>
  <si>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</si>
  <si>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</si>
  <si>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</si>
  <si>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</si>
  <si>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</si>
  <si>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</si>
  <si>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</si>
  <si>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</si>
  <si>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</si>
  <si>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</si>
  <si>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</si>
  <si>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</si>
  <si>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</si>
  <si>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</si>
  <si>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</si>
  <si>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</si>
  <si>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</si>
  <si>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</si>
  <si>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</si>
  <si>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</si>
  <si>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</si>
  <si>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</si>
  <si>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</si>
  <si>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</si>
  <si>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</si>
  <si>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</si>
  <si>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</si>
  <si>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</si>
  <si>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</si>
  <si>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</si>
  <si>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</si>
  <si>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</si>
  <si>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</si>
  <si>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</si>
  <si>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</si>
  <si>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</si>
  <si>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</si>
  <si>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</si>
  <si>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</si>
  <si>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</si>
  <si>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</si>
  <si>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</si>
  <si>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</si>
  <si>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</si>
  <si>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</si>
  <si>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</si>
  <si>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</si>
  <si>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</si>
  <si>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</si>
  <si>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</si>
  <si>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</si>
  <si>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</si>
  <si>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</si>
  <si>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</si>
  <si>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</si>
  <si>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</si>
  <si>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</si>
  <si>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</si>
  <si>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</si>
  <si>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</si>
  <si>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</si>
  <si>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</si>
  <si>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</si>
  <si>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</si>
  <si>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</si>
  <si>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</si>
  <si>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</si>
  <si>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</si>
  <si>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</si>
  <si>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</si>
  <si>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</si>
  <si>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</si>
  <si>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</si>
  <si>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</si>
  <si>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</si>
  <si>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</si>
  <si>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</si>
  <si>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</si>
  <si>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</si>
  <si>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</si>
  <si>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</si>
  <si>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</si>
  <si>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</si>
  <si>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</si>
  <si>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</si>
  <si>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</si>
  <si>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</si>
  <si>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</si>
  <si>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</si>
  <si>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</si>
  <si>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</si>
  <si>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</si>
  <si>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</si>
  <si>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</si>
  <si>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</si>
  <si>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</si>
  <si>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</si>
  <si>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</si>
  <si>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</si>
  <si>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</si>
  <si>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</si>
  <si>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</si>
  <si>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</si>
  <si>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</si>
  <si>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</si>
  <si>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</si>
  <si>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</si>
  <si>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</si>
  <si>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</si>
  <si>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</si>
  <si>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</si>
  <si>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</si>
  <si>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</si>
  <si>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</si>
  <si>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</si>
  <si>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</si>
  <si>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</si>
  <si>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</si>
  <si>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</si>
  <si>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</si>
  <si>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</si>
  <si>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</si>
  <si>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</si>
  <si>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</si>
  <si>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</si>
  <si>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</si>
  <si>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</si>
  <si>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</si>
  <si>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</si>
  <si>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</si>
  <si>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</si>
  <si>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</si>
  <si>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</si>
  <si>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</si>
  <si>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</si>
  <si>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</si>
  <si>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</si>
  <si>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</si>
  <si>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</si>
  <si>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</si>
  <si>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</si>
  <si>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</si>
  <si>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</si>
  <si>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</si>
  <si>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</si>
  <si>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</si>
  <si>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</si>
  <si>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</si>
  <si>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</si>
  <si>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</si>
  <si>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</si>
  <si>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</si>
  <si>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</si>
  <si>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</si>
  <si>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</si>
  <si>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</si>
  <si>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</si>
  <si>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</si>
  <si>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</si>
  <si>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</si>
  <si>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</si>
  <si>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</si>
  <si>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</si>
  <si>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</si>
  <si>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</si>
  <si>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</si>
  <si>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</si>
  <si>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</si>
  <si>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</si>
  <si>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</si>
  <si>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</si>
  <si>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</si>
  <si>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</si>
  <si>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</si>
  <si>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</si>
  <si>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</si>
  <si>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</si>
  <si>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</si>
  <si>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</si>
  <si>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</si>
  <si>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</si>
  <si>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</si>
  <si>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</si>
  <si>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</si>
  <si>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</si>
  <si>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</si>
  <si>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</si>
  <si>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</si>
  <si>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</si>
  <si>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</si>
  <si>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</si>
  <si>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</si>
  <si>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</si>
  <si>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</si>
  <si>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</si>
  <si>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</si>
  <si>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</si>
  <si>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</si>
  <si>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</si>
  <si>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</si>
  <si>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</si>
  <si>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</si>
  <si>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</si>
  <si>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</si>
  <si>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</si>
  <si>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</si>
  <si>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</si>
  <si>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</si>
  <si>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</si>
  <si>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</si>
  <si>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Usluge promidžbe i informiranja</t>
  </si>
  <si>
    <t>Članarine i norme</t>
  </si>
  <si>
    <t xml:space="preserve">082 Službe kulture </t>
  </si>
  <si>
    <t>08 Rekreacija, kultura i religija</t>
  </si>
  <si>
    <t>Troškovi sudskih postupaka</t>
  </si>
  <si>
    <t>Zatezne kamate</t>
  </si>
  <si>
    <t>324</t>
  </si>
  <si>
    <t>323</t>
  </si>
  <si>
    <t>Grafičke i tiskarske usluge. usluge kopiranja i uvezivanja i slično</t>
  </si>
  <si>
    <t>32</t>
  </si>
  <si>
    <t>3237</t>
  </si>
  <si>
    <t>Naknada za korištenje priv.automobila u sl.svrhe</t>
  </si>
  <si>
    <t>Zdravstene i veterinarske usluge</t>
  </si>
  <si>
    <t>Projekcija 2026 godina</t>
  </si>
  <si>
    <t>Izvršenje 2023</t>
  </si>
  <si>
    <t>Tekući plan 2024</t>
  </si>
  <si>
    <t>Plan 2025 godina</t>
  </si>
  <si>
    <t>Projekcija 2027 godina</t>
  </si>
  <si>
    <t>3121</t>
  </si>
  <si>
    <t>52</t>
  </si>
  <si>
    <t>Pomoći grad. i župan</t>
  </si>
  <si>
    <t>Naknade troškova osobama izvan radnog odnosa</t>
  </si>
  <si>
    <t>Negativne tečajne razlike i razlike</t>
  </si>
  <si>
    <t>Oprema za održavanje i zaštitu</t>
  </si>
  <si>
    <t xml:space="preserve">Rashodi za nabavu neproizvedene dugotrajne imovine </t>
  </si>
  <si>
    <t>Licence</t>
  </si>
  <si>
    <t>Ostala prava</t>
  </si>
  <si>
    <t>Komunikacijska oprema</t>
  </si>
  <si>
    <t>Knjige, umjetnička djelai ostale izložbene vrijednosti</t>
  </si>
  <si>
    <t>Ostale nespomenute izložbene vrijednosti</t>
  </si>
  <si>
    <t>A78000222</t>
  </si>
  <si>
    <t>AKTIVNOST IZ OSTALIH IZVORA FINANCIRANJA</t>
  </si>
  <si>
    <t>FINANCIJSKI PLAN ZA RAZDOBLJE 2025. - 2027.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</si>
</sst>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44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1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8" xfId="2" quotePrefix="1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49" fontId="12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35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2" fillId="4" borderId="39" xfId="2" applyNumberFormat="1" applyFont="1" applyFill="1" applyBorder="1" applyAlignment="1">
      <alignment horizontal="right" vertical="center"/>
    </xf>
    <xf numFmtId="3" fontId="19" fillId="4" borderId="39" xfId="2" applyNumberFormat="1" applyFont="1" applyFill="1" applyBorder="1" applyAlignment="1">
      <alignment horizontal="right"/>
    </xf>
    <xf numFmtId="3" fontId="19" fillId="4" borderId="39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/>
    </xf>
    <xf numFmtId="3" fontId="12" fillId="4" borderId="39" xfId="2" applyNumberFormat="1" applyFont="1" applyFill="1" applyBorder="1" applyAlignment="1">
      <alignment horizontal="right"/>
    </xf>
    <xf numFmtId="3" fontId="18" fillId="4" borderId="20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0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3" fontId="18" fillId="0" borderId="37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29" xfId="2" applyNumberFormat="1" applyFont="1" applyFill="1" applyBorder="1" applyAlignment="1">
      <alignment vertical="center"/>
    </xf>
    <xf numFmtId="3" fontId="19" fillId="4" borderId="41" xfId="2" applyNumberFormat="1" applyFont="1" applyFill="1" applyBorder="1"/>
    <xf numFmtId="3" fontId="19" fillId="4" borderId="12" xfId="2" applyNumberFormat="1" applyFont="1" applyFill="1" applyBorder="1" applyAlignment="1">
      <alignment vertical="center"/>
    </xf>
    <xf numFmtId="3" fontId="12" fillId="4" borderId="24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3" fontId="18" fillId="4" borderId="15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/>
    </xf>
    <xf numFmtId="3" fontId="18" fillId="4" borderId="36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 vertical="center"/>
    </xf>
    <xf numFmtId="3" fontId="18" fillId="4" borderId="37" xfId="2" applyNumberFormat="1" applyFont="1" applyFill="1" applyBorder="1" applyAlignment="1">
      <alignment horizontal="right" vertical="center"/>
    </xf>
    <xf numFmtId="3" fontId="12" fillId="4" borderId="42" xfId="2" applyNumberFormat="1" applyFont="1" applyFill="1" applyBorder="1" applyAlignment="1">
      <alignment horizontal="right"/>
    </xf>
    <xf numFmtId="3" fontId="18" fillId="4" borderId="43" xfId="2" applyNumberFormat="1" applyFont="1" applyFill="1" applyBorder="1" applyAlignment="1">
      <alignment horizontal="right" vertical="center"/>
    </xf>
    <xf numFmtId="0" fontId="19" fillId="4" borderId="42" xfId="2" applyFont="1" applyFill="1" applyBorder="1" applyAlignment="1">
      <alignment horizontal="right" vertical="center"/>
    </xf>
    <xf numFmtId="0" fontId="19" fillId="4" borderId="42" xfId="2" applyFont="1" applyFill="1" applyBorder="1" applyAlignment="1">
      <alignment horizontal="right"/>
    </xf>
    <xf numFmtId="49" fontId="18" fillId="4" borderId="21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3" fontId="12" fillId="4" borderId="43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/>
    </xf>
    <xf numFmtId="3" fontId="12" fillId="4" borderId="19" xfId="2" applyNumberFormat="1" applyFont="1" applyFill="1" applyBorder="1" applyAlignment="1">
      <alignment horizontal="right"/>
    </xf>
    <xf numFmtId="3" fontId="12" fillId="4" borderId="13" xfId="2" applyNumberFormat="1" applyFont="1" applyFill="1" applyBorder="1" applyAlignment="1">
      <alignment horizontal="right" vertical="center"/>
    </xf>
    <xf numFmtId="3" fontId="12" fillId="4" borderId="45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/>
    </xf>
    <xf numFmtId="0" fontId="21" fillId="0" borderId="0" xfId="0" applyFont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46" xfId="2" applyNumberFormat="1" applyFont="1" applyBorder="1" applyAlignment="1">
      <alignment horizontal="right"/>
    </xf>
    <xf numFmtId="3" fontId="12" fillId="0" borderId="20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49" fontId="30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3" fontId="37" fillId="0" borderId="10" xfId="7" applyNumberFormat="1" applyFont="1" applyBorder="1" applyAlignment="1">
      <alignment horizontal="right" vertical="center"/>
    </xf>
    <xf numFmtId="3" fontId="33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7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20" fillId="0" borderId="0" xfId="2" applyNumberFormat="1" applyFont="1" applyAlignment="1">
      <alignment horizontal="center" vertical="center"/>
    </xf>
    <xf numFmtId="3" fontId="20" fillId="4" borderId="0" xfId="2" applyNumberFormat="1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3" fontId="8" fillId="0" borderId="0" xfId="2" applyNumberFormat="1" applyFont="1" applyBorder="1" applyAlignment="1">
      <alignment horizontal="center" vertical="center"/>
    </xf>
    <xf numFmtId="3" fontId="12" fillId="0" borderId="0" xfId="2" quotePrefix="1" applyNumberFormat="1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3" fontId="26" fillId="6" borderId="10" xfId="0" applyNumberFormat="1" applyFont="1" applyFill="1" applyBorder="1" applyAlignment="1">
      <alignment horizontal="left" vertical="center"/>
    </xf>
    <xf numFmtId="3" fontId="26" fillId="6" borderId="10" xfId="0" applyNumberFormat="1" applyFont="1" applyFill="1" applyBorder="1" applyAlignment="1">
      <alignment horizontal="left" vertical="center" wrapText="1"/>
    </xf>
    <xf numFmtId="3" fontId="26" fillId="6" borderId="10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4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35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8" fillId="0" borderId="29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6" xfId="2" quotePrefix="1" applyNumberFormat="1" applyFont="1" applyBorder="1" applyAlignment="1">
      <alignment horizontal="left" vertical="center" wrapText="1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left" wrapText="1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center" vertical="center"/>
    </xf>
    <xf numFmtId="3" fontId="12" fillId="0" borderId="0" xfId="2" quotePrefix="1" applyNumberFormat="1" applyFont="1" applyAlignment="1">
      <alignment horizontal="left" vertical="center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Normal="100" workbookViewId="0">
      <selection activeCell="A8" sqref="A8:E8"/>
    </sheetView>
  </sheetViews>
  <sheetFormatPr defaultColWidth="8.85546875" defaultRowHeight="15.75" x14ac:dyDescent="0.25"/>
  <cols>
    <col min="1" max="4" width="8.85546875" style="177" customWidth="1"/>
    <col min="5" max="5" width="13" style="177" customWidth="1"/>
    <col min="6" max="10" width="11" style="177" customWidth="1"/>
    <col min="11" max="11" width="11.7109375" style="177" bestFit="1" customWidth="1"/>
    <col min="12" max="14" width="12.7109375" style="177" bestFit="1" customWidth="1"/>
    <col min="15" max="15" width="8.85546875" style="177" customWidth="1"/>
    <col min="16" max="16384" width="8.85546875" style="177"/>
  </cols>
  <sheetData>
    <row r="1" spans="1:14" ht="40.5" customHeight="1" x14ac:dyDescent="0.25">
      <c r="A1" s="374" t="s">
        <v>294</v>
      </c>
      <c r="B1" s="374"/>
      <c r="C1" s="374"/>
      <c r="D1" s="374"/>
      <c r="E1" s="374"/>
      <c r="F1" s="374"/>
      <c r="G1" s="374"/>
      <c r="H1" s="374"/>
    </row>
    <row r="2" spans="1:14" ht="24" customHeight="1" x14ac:dyDescent="0.25">
      <c r="A2" s="375" t="s">
        <v>30</v>
      </c>
      <c r="B2" s="375"/>
      <c r="C2" s="375"/>
      <c r="D2" s="375"/>
      <c r="E2" s="375"/>
      <c r="F2" s="375"/>
      <c r="G2" s="375"/>
      <c r="H2" s="375"/>
    </row>
    <row r="3" spans="1:14" ht="45" x14ac:dyDescent="0.25">
      <c r="A3" s="376" t="s">
        <v>0</v>
      </c>
      <c r="B3" s="376"/>
      <c r="C3" s="376"/>
      <c r="D3" s="376"/>
      <c r="E3" s="376"/>
      <c r="F3" s="232" t="s">
        <v>276</v>
      </c>
      <c r="G3" s="232" t="s">
        <v>277</v>
      </c>
      <c r="H3" s="232" t="s">
        <v>278</v>
      </c>
      <c r="I3" s="232" t="s">
        <v>275</v>
      </c>
      <c r="J3" s="232" t="s">
        <v>279</v>
      </c>
    </row>
    <row r="4" spans="1:14" ht="28.15" customHeight="1" x14ac:dyDescent="0.25">
      <c r="A4" s="377" t="s">
        <v>2</v>
      </c>
      <c r="B4" s="377"/>
      <c r="C4" s="377"/>
      <c r="D4" s="377"/>
      <c r="E4" s="377"/>
      <c r="F4" s="179">
        <f t="shared" ref="F4:H4" si="0">SUM(F5:F6)</f>
        <v>419214</v>
      </c>
      <c r="G4" s="179">
        <f t="shared" si="0"/>
        <v>511825</v>
      </c>
      <c r="H4" s="179">
        <f t="shared" si="0"/>
        <v>546676</v>
      </c>
      <c r="I4" s="179">
        <f t="shared" ref="I4:J4" si="1">SUM(I5:I6)</f>
        <v>548176</v>
      </c>
      <c r="J4" s="179">
        <f t="shared" si="1"/>
        <v>552376</v>
      </c>
    </row>
    <row r="5" spans="1:14" ht="28.15" customHeight="1" x14ac:dyDescent="0.25">
      <c r="A5" s="378" t="s">
        <v>3</v>
      </c>
      <c r="B5" s="378"/>
      <c r="C5" s="378"/>
      <c r="D5" s="378"/>
      <c r="E5" s="378"/>
      <c r="F5" s="181">
        <f>'RAČUN PRIHODA I RASHODA'!E5</f>
        <v>419214</v>
      </c>
      <c r="G5" s="181">
        <f>'RAČUN PRIHODA I RASHODA'!F5</f>
        <v>511825</v>
      </c>
      <c r="H5" s="181">
        <f>'RAČUN PRIHODA I RASHODA'!G5</f>
        <v>546676</v>
      </c>
      <c r="I5" s="181">
        <f>'RAČUN PRIHODA I RASHODA'!H5</f>
        <v>548176</v>
      </c>
      <c r="J5" s="181">
        <f>'RAČUN PRIHODA I RASHODA'!I5</f>
        <v>552376</v>
      </c>
      <c r="K5" s="182"/>
      <c r="L5" s="182"/>
      <c r="M5" s="182"/>
    </row>
    <row r="6" spans="1:14" ht="28.15" customHeight="1" x14ac:dyDescent="0.25">
      <c r="A6" s="381" t="s">
        <v>4</v>
      </c>
      <c r="B6" s="381"/>
      <c r="C6" s="381"/>
      <c r="D6" s="381"/>
      <c r="E6" s="381"/>
      <c r="F6" s="183"/>
      <c r="G6" s="183"/>
      <c r="H6" s="183"/>
      <c r="I6" s="183"/>
      <c r="J6" s="183"/>
    </row>
    <row r="7" spans="1:14" ht="28.15" customHeight="1" x14ac:dyDescent="0.25">
      <c r="A7" s="382" t="s">
        <v>5</v>
      </c>
      <c r="B7" s="382"/>
      <c r="C7" s="382"/>
      <c r="D7" s="382"/>
      <c r="E7" s="382"/>
      <c r="F7" s="184">
        <f t="shared" ref="F7:G7" si="2">SUM(F8:F9)</f>
        <v>408891.06000000006</v>
      </c>
      <c r="G7" s="184">
        <f t="shared" si="2"/>
        <v>533465.96000000008</v>
      </c>
      <c r="H7" s="184">
        <f>SUM(H8:H9)</f>
        <v>546676</v>
      </c>
      <c r="I7" s="184">
        <f t="shared" ref="I7:J7" si="3">SUM(I8:I9)</f>
        <v>548176</v>
      </c>
      <c r="J7" s="184">
        <f t="shared" si="3"/>
        <v>552376</v>
      </c>
    </row>
    <row r="8" spans="1:14" ht="28.15" customHeight="1" x14ac:dyDescent="0.25">
      <c r="A8" s="378" t="s">
        <v>6</v>
      </c>
      <c r="B8" s="378"/>
      <c r="C8" s="378"/>
      <c r="D8" s="378"/>
      <c r="E8" s="378"/>
      <c r="F8" s="181">
        <f>'RAČUN PRIHODA I RASHODA'!E36</f>
        <v>399331.43000000005</v>
      </c>
      <c r="G8" s="181">
        <f>'RAČUN PRIHODA I RASHODA'!F36</f>
        <v>525189.30000000005</v>
      </c>
      <c r="H8" s="181">
        <f>'RAČUN PRIHODA I RASHODA'!G36</f>
        <v>535910</v>
      </c>
      <c r="I8" s="181">
        <f>'RAČUN PRIHODA I RASHODA'!H36</f>
        <v>537410</v>
      </c>
      <c r="J8" s="181">
        <f>'RAČUN PRIHODA I RASHODA'!I36</f>
        <v>541610</v>
      </c>
      <c r="K8" s="182"/>
      <c r="L8" s="180"/>
      <c r="M8" s="180"/>
      <c r="N8" s="180"/>
    </row>
    <row r="9" spans="1:14" ht="28.15" customHeight="1" x14ac:dyDescent="0.25">
      <c r="A9" s="381" t="s">
        <v>7</v>
      </c>
      <c r="B9" s="381"/>
      <c r="C9" s="381"/>
      <c r="D9" s="381"/>
      <c r="E9" s="381"/>
      <c r="F9" s="183">
        <f>'RAČUN PRIHODA I RASHODA'!E129</f>
        <v>9559.630000000001</v>
      </c>
      <c r="G9" s="183">
        <f>'RAČUN PRIHODA I RASHODA'!F129</f>
        <v>8276.66</v>
      </c>
      <c r="H9" s="183">
        <f>'RAČUN PRIHODA I RASHODA'!G129</f>
        <v>10766</v>
      </c>
      <c r="I9" s="183">
        <f>'RAČUN PRIHODA I RASHODA'!H129</f>
        <v>10766</v>
      </c>
      <c r="J9" s="183">
        <f>'RAČUN PRIHODA I RASHODA'!I129</f>
        <v>10766</v>
      </c>
      <c r="L9" s="180"/>
      <c r="M9" s="180"/>
      <c r="N9" s="180"/>
    </row>
    <row r="10" spans="1:14" ht="28.15" customHeight="1" x14ac:dyDescent="0.25">
      <c r="A10" s="383" t="s">
        <v>8</v>
      </c>
      <c r="B10" s="383"/>
      <c r="C10" s="383"/>
      <c r="D10" s="383"/>
      <c r="E10" s="383"/>
      <c r="F10" s="185">
        <f>SUM(F4-F7)</f>
        <v>10322.939999999944</v>
      </c>
      <c r="G10" s="185">
        <f t="shared" ref="G10" si="4">SUM(G4-G7)</f>
        <v>-21640.960000000079</v>
      </c>
      <c r="H10" s="185">
        <f>SUM(H4-H7)</f>
        <v>0</v>
      </c>
      <c r="I10" s="185">
        <f t="shared" ref="I10:J10" si="5">SUM(I4-I7)</f>
        <v>0</v>
      </c>
      <c r="J10" s="185">
        <f t="shared" si="5"/>
        <v>0</v>
      </c>
      <c r="L10" s="180"/>
      <c r="M10" s="180"/>
      <c r="N10" s="180"/>
    </row>
    <row r="11" spans="1:14" x14ac:dyDescent="0.2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6"/>
      <c r="L11" s="176"/>
      <c r="M11" s="176"/>
      <c r="N11" s="180"/>
    </row>
    <row r="12" spans="1:14" ht="21.75" customHeight="1" x14ac:dyDescent="0.25">
      <c r="A12" s="375" t="s">
        <v>31</v>
      </c>
      <c r="B12" s="375"/>
      <c r="C12" s="375"/>
      <c r="D12" s="375"/>
      <c r="E12" s="375"/>
      <c r="F12" s="375"/>
      <c r="G12" s="375"/>
      <c r="H12" s="375"/>
      <c r="I12" s="176"/>
      <c r="J12" s="176"/>
      <c r="K12" s="176"/>
      <c r="L12" s="176"/>
      <c r="M12" s="176"/>
      <c r="N12" s="180"/>
    </row>
    <row r="13" spans="1:14" ht="45" x14ac:dyDescent="0.25">
      <c r="A13" s="379" t="s">
        <v>9</v>
      </c>
      <c r="B13" s="380"/>
      <c r="C13" s="380"/>
      <c r="D13" s="380"/>
      <c r="E13" s="380"/>
      <c r="F13" s="232" t="s">
        <v>276</v>
      </c>
      <c r="G13" s="232" t="s">
        <v>277</v>
      </c>
      <c r="H13" s="232" t="s">
        <v>278</v>
      </c>
      <c r="I13" s="232" t="s">
        <v>275</v>
      </c>
      <c r="J13" s="232" t="s">
        <v>279</v>
      </c>
    </row>
    <row r="14" spans="1:14" ht="15.75" customHeight="1" x14ac:dyDescent="0.25">
      <c r="A14" s="364" t="s">
        <v>10</v>
      </c>
      <c r="B14" s="365"/>
      <c r="C14" s="365"/>
      <c r="D14" s="365"/>
      <c r="E14" s="366"/>
      <c r="F14" s="322"/>
      <c r="G14" s="322"/>
      <c r="H14" s="322"/>
      <c r="I14" s="322"/>
      <c r="J14" s="322"/>
    </row>
    <row r="15" spans="1:14" ht="15.75" customHeight="1" x14ac:dyDescent="0.25">
      <c r="A15" s="364" t="s">
        <v>11</v>
      </c>
      <c r="B15" s="367"/>
      <c r="C15" s="367"/>
      <c r="D15" s="367"/>
      <c r="E15" s="367"/>
      <c r="F15" s="322"/>
      <c r="G15" s="322"/>
      <c r="H15" s="322"/>
      <c r="I15" s="322"/>
      <c r="J15" s="322"/>
    </row>
    <row r="16" spans="1:14" ht="15.75" customHeight="1" x14ac:dyDescent="0.25">
      <c r="A16" s="369" t="s">
        <v>226</v>
      </c>
      <c r="B16" s="370"/>
      <c r="C16" s="370"/>
      <c r="D16" s="370"/>
      <c r="E16" s="371"/>
      <c r="F16" s="323">
        <f>'Račun financiranja'!E20</f>
        <v>23077.16</v>
      </c>
      <c r="G16" s="323">
        <f>'Račun financiranja'!F20</f>
        <v>33400.47</v>
      </c>
      <c r="H16" s="323">
        <f>'Račun financiranja'!G20</f>
        <v>11759.66</v>
      </c>
      <c r="I16" s="323">
        <f>'Račun financiranja'!H20</f>
        <v>11759.66</v>
      </c>
      <c r="J16" s="323">
        <f>'Račun financiranja'!I20</f>
        <v>11759.66</v>
      </c>
    </row>
    <row r="17" spans="1:10" ht="15.75" customHeight="1" x14ac:dyDescent="0.25">
      <c r="A17" s="369" t="s">
        <v>227</v>
      </c>
      <c r="B17" s="370"/>
      <c r="C17" s="370"/>
      <c r="D17" s="370"/>
      <c r="E17" s="371"/>
      <c r="F17" s="325">
        <f>'Račun financiranja'!E29</f>
        <v>33400.47</v>
      </c>
      <c r="G17" s="325">
        <f>'Račun financiranja'!F29</f>
        <v>11759.510000000004</v>
      </c>
      <c r="H17" s="325">
        <f>'Račun financiranja'!G29</f>
        <v>11759.66</v>
      </c>
      <c r="I17" s="325">
        <f>'Račun financiranja'!H29</f>
        <v>11759.66</v>
      </c>
      <c r="J17" s="325">
        <f>'Račun financiranja'!I29</f>
        <v>11759.66</v>
      </c>
    </row>
    <row r="18" spans="1:10" ht="15.75" customHeight="1" x14ac:dyDescent="0.25">
      <c r="A18" s="372" t="s">
        <v>12</v>
      </c>
      <c r="B18" s="373"/>
      <c r="C18" s="373"/>
      <c r="D18" s="373"/>
      <c r="E18" s="373"/>
      <c r="F18" s="324">
        <f t="shared" ref="F18:G18" si="6">SUM(F14-F15)</f>
        <v>0</v>
      </c>
      <c r="G18" s="324">
        <f t="shared" si="6"/>
        <v>0</v>
      </c>
      <c r="H18" s="324">
        <f>SUM(H14-H15)</f>
        <v>0</v>
      </c>
      <c r="I18" s="324">
        <f t="shared" ref="I18:J18" si="7">SUM(I14-I15)</f>
        <v>0</v>
      </c>
      <c r="J18" s="324">
        <f t="shared" si="7"/>
        <v>0</v>
      </c>
    </row>
    <row r="19" spans="1:10" x14ac:dyDescent="0.25">
      <c r="A19" s="321"/>
      <c r="B19" s="321"/>
      <c r="C19" s="321"/>
      <c r="D19" s="321"/>
      <c r="E19" s="321"/>
      <c r="F19" s="326"/>
      <c r="G19" s="326"/>
      <c r="H19" s="326"/>
      <c r="I19" s="326"/>
      <c r="J19" s="326"/>
    </row>
    <row r="20" spans="1:10" ht="15.75" customHeight="1" x14ac:dyDescent="0.25">
      <c r="A20" s="368" t="s">
        <v>228</v>
      </c>
      <c r="B20" s="367"/>
      <c r="C20" s="367"/>
      <c r="D20" s="367"/>
      <c r="E20" s="367"/>
      <c r="F20" s="327">
        <f t="shared" ref="F20:G20" si="8">F10+F18</f>
        <v>10322.939999999944</v>
      </c>
      <c r="G20" s="327">
        <f t="shared" si="8"/>
        <v>-21640.960000000079</v>
      </c>
      <c r="H20" s="327">
        <f>H10+H18</f>
        <v>0</v>
      </c>
      <c r="I20" s="327">
        <f t="shared" ref="I20:J20" si="9">I10+I18</f>
        <v>0</v>
      </c>
      <c r="J20" s="327">
        <f t="shared" si="9"/>
        <v>0</v>
      </c>
    </row>
  </sheetData>
  <mergeCells count="18">
    <mergeCell ref="A13:E13"/>
    <mergeCell ref="A6:E6"/>
    <mergeCell ref="A12:H12"/>
    <mergeCell ref="A7:E7"/>
    <mergeCell ref="A8:E8"/>
    <mergeCell ref="A9:E9"/>
    <mergeCell ref="A10:E10"/>
    <mergeCell ref="A1:H1"/>
    <mergeCell ref="A2:H2"/>
    <mergeCell ref="A3:E3"/>
    <mergeCell ref="A4:E4"/>
    <mergeCell ref="A5:E5"/>
    <mergeCell ref="A14:E14"/>
    <mergeCell ref="A15:E15"/>
    <mergeCell ref="A20:E20"/>
    <mergeCell ref="A17:E17"/>
    <mergeCell ref="A18:E18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6"/>
  <sheetViews>
    <sheetView zoomScaleNormal="100" workbookViewId="0">
      <selection activeCell="A2" sqref="A2:I2"/>
    </sheetView>
  </sheetViews>
  <sheetFormatPr defaultColWidth="9.140625" defaultRowHeight="15" x14ac:dyDescent="0.2"/>
  <cols>
    <col min="1" max="1" width="7" style="237" bestFit="1" customWidth="1"/>
    <col min="2" max="2" width="8.42578125" style="237" customWidth="1"/>
    <col min="3" max="3" width="5.28515625" style="237" bestFit="1" customWidth="1"/>
    <col min="4" max="4" width="40.42578125" style="237" customWidth="1"/>
    <col min="5" max="5" width="14.28515625" style="237" customWidth="1"/>
    <col min="6" max="6" width="13.7109375" style="237" customWidth="1"/>
    <col min="7" max="9" width="12.5703125" style="237" customWidth="1"/>
    <col min="10" max="14" width="15.140625" style="237" customWidth="1"/>
    <col min="15" max="15" width="16.7109375" style="237" hidden="1" customWidth="1"/>
    <col min="16" max="16" width="16.42578125" style="237" hidden="1" customWidth="1"/>
    <col min="17" max="17" width="12.5703125" style="237" hidden="1" customWidth="1"/>
    <col min="18" max="19" width="10.7109375" style="237" bestFit="1" customWidth="1"/>
    <col min="20" max="20" width="10.28515625" style="237" bestFit="1" customWidth="1"/>
    <col min="21" max="21" width="11.85546875" style="237" bestFit="1" customWidth="1"/>
    <col min="22" max="22" width="15.42578125" style="237" customWidth="1"/>
    <col min="23" max="23" width="9.140625" style="237" customWidth="1"/>
    <col min="24" max="16384" width="9.140625" style="237"/>
  </cols>
  <sheetData>
    <row r="1" spans="1:17" ht="31.5" customHeight="1" x14ac:dyDescent="0.2">
      <c r="A1" s="384" t="s">
        <v>294</v>
      </c>
      <c r="B1" s="384"/>
      <c r="C1" s="384"/>
      <c r="D1" s="384"/>
      <c r="E1" s="384"/>
      <c r="F1" s="384"/>
      <c r="G1" s="384"/>
      <c r="H1" s="384"/>
      <c r="I1" s="384"/>
      <c r="J1" s="261"/>
    </row>
    <row r="2" spans="1:17" ht="43.5" customHeight="1" x14ac:dyDescent="0.2">
      <c r="A2" s="390" t="s">
        <v>248</v>
      </c>
      <c r="B2" s="390"/>
      <c r="C2" s="390"/>
      <c r="D2" s="390"/>
      <c r="E2" s="390"/>
      <c r="F2" s="390"/>
      <c r="G2" s="390"/>
      <c r="H2" s="390"/>
      <c r="I2" s="390"/>
    </row>
    <row r="3" spans="1:17" s="238" customFormat="1" ht="60" x14ac:dyDescent="0.2">
      <c r="A3" s="232" t="s">
        <v>32</v>
      </c>
      <c r="B3" s="232" t="s">
        <v>200</v>
      </c>
      <c r="C3" s="232" t="s">
        <v>42</v>
      </c>
      <c r="D3" s="171" t="s">
        <v>13</v>
      </c>
      <c r="E3" s="354" t="s">
        <v>276</v>
      </c>
      <c r="F3" s="232" t="s">
        <v>277</v>
      </c>
      <c r="G3" s="232" t="s">
        <v>278</v>
      </c>
      <c r="H3" s="232" t="s">
        <v>275</v>
      </c>
      <c r="I3" s="232" t="s">
        <v>279</v>
      </c>
      <c r="J3" s="237"/>
      <c r="K3" s="237"/>
      <c r="L3" s="237"/>
      <c r="M3" s="237"/>
      <c r="N3" s="237"/>
      <c r="O3" s="237"/>
      <c r="P3" s="237"/>
      <c r="Q3" s="237"/>
    </row>
    <row r="4" spans="1:17" s="241" customFormat="1" x14ac:dyDescent="0.2">
      <c r="A4" s="386">
        <v>1</v>
      </c>
      <c r="B4" s="386"/>
      <c r="C4" s="386"/>
      <c r="D4" s="386"/>
      <c r="E4" s="359"/>
      <c r="F4" s="359"/>
      <c r="G4" s="239">
        <v>4</v>
      </c>
      <c r="H4" s="239"/>
      <c r="I4" s="239"/>
      <c r="J4" s="240"/>
      <c r="K4" s="240"/>
      <c r="L4" s="240"/>
      <c r="M4" s="240"/>
      <c r="N4" s="240"/>
      <c r="O4" s="240"/>
      <c r="P4" s="240"/>
      <c r="Q4" s="240"/>
    </row>
    <row r="5" spans="1:17" s="238" customFormat="1" x14ac:dyDescent="0.2">
      <c r="A5" s="232">
        <v>6</v>
      </c>
      <c r="B5" s="10"/>
      <c r="C5" s="232"/>
      <c r="D5" s="170" t="s">
        <v>46</v>
      </c>
      <c r="E5" s="10">
        <f t="shared" ref="E5" si="0">SUM(E11,E15,E19,E22,E27)</f>
        <v>419214</v>
      </c>
      <c r="F5" s="10">
        <f>SUM(F11,F15,F19,F22,F27)</f>
        <v>511825</v>
      </c>
      <c r="G5" s="10">
        <f>SUM(G11,G15,G19,G22,G27)</f>
        <v>546676</v>
      </c>
      <c r="H5" s="10">
        <f t="shared" ref="H5:I5" si="1">SUM(H11,H15,H19,H22,H27)</f>
        <v>548176</v>
      </c>
      <c r="I5" s="10">
        <f t="shared" si="1"/>
        <v>552376</v>
      </c>
      <c r="J5" s="237"/>
      <c r="K5" s="237"/>
      <c r="L5" s="237"/>
      <c r="M5" s="237"/>
      <c r="N5" s="237"/>
      <c r="O5" s="237"/>
      <c r="P5" s="237"/>
      <c r="Q5" s="237"/>
    </row>
    <row r="6" spans="1:17" s="241" customFormat="1" ht="30" x14ac:dyDescent="0.2">
      <c r="A6" s="242"/>
      <c r="B6" s="13">
        <v>63</v>
      </c>
      <c r="C6" s="8"/>
      <c r="D6" s="219" t="s">
        <v>23</v>
      </c>
      <c r="E6" s="14">
        <f t="shared" ref="E6:F6" si="2">SUM(E7,E9)</f>
        <v>15161</v>
      </c>
      <c r="F6" s="14">
        <f t="shared" si="2"/>
        <v>399</v>
      </c>
      <c r="G6" s="14">
        <f>SUM(G7,G9)</f>
        <v>0</v>
      </c>
      <c r="H6" s="14">
        <f t="shared" ref="H6:I6" si="3">SUM(H7,H9)</f>
        <v>0</v>
      </c>
      <c r="I6" s="14">
        <f t="shared" si="3"/>
        <v>0</v>
      </c>
      <c r="J6" s="240"/>
      <c r="K6" s="240"/>
      <c r="L6" s="240"/>
      <c r="M6" s="240"/>
      <c r="N6" s="240"/>
      <c r="O6" s="240"/>
      <c r="P6" s="240"/>
      <c r="Q6" s="240"/>
    </row>
    <row r="7" spans="1:17" s="238" customFormat="1" x14ac:dyDescent="0.2">
      <c r="A7" s="242"/>
      <c r="B7" s="13" t="s">
        <v>215</v>
      </c>
      <c r="C7" s="8"/>
      <c r="D7" s="219" t="s">
        <v>80</v>
      </c>
      <c r="E7" s="14">
        <f t="shared" ref="E7:F7" si="4">SUM(E8)</f>
        <v>15161</v>
      </c>
      <c r="F7" s="14">
        <f t="shared" si="4"/>
        <v>399</v>
      </c>
      <c r="G7" s="14">
        <f>SUM(G8)</f>
        <v>0</v>
      </c>
      <c r="H7" s="14">
        <f t="shared" ref="H7:I7" si="5">SUM(H8)</f>
        <v>0</v>
      </c>
      <c r="I7" s="14">
        <f t="shared" si="5"/>
        <v>0</v>
      </c>
      <c r="J7" s="237"/>
      <c r="K7" s="237"/>
      <c r="L7" s="240"/>
      <c r="M7" s="237"/>
      <c r="N7" s="237"/>
      <c r="O7" s="237"/>
      <c r="P7" s="237"/>
      <c r="Q7" s="237"/>
    </row>
    <row r="8" spans="1:17" s="238" customFormat="1" ht="30" x14ac:dyDescent="0.2">
      <c r="A8" s="243"/>
      <c r="B8" s="212" t="s">
        <v>207</v>
      </c>
      <c r="C8" s="243"/>
      <c r="D8" s="215" t="s">
        <v>206</v>
      </c>
      <c r="E8" s="17">
        <v>15161</v>
      </c>
      <c r="F8" s="17">
        <v>399</v>
      </c>
      <c r="G8" s="2">
        <v>0</v>
      </c>
      <c r="H8" s="2">
        <v>0</v>
      </c>
      <c r="I8" s="2">
        <v>0</v>
      </c>
      <c r="J8" s="237"/>
      <c r="K8" s="237"/>
      <c r="L8" s="240"/>
      <c r="M8" s="237"/>
      <c r="N8" s="237"/>
      <c r="O8" s="237"/>
      <c r="P8" s="237"/>
      <c r="Q8" s="237"/>
    </row>
    <row r="9" spans="1:17" s="241" customFormat="1" ht="30" x14ac:dyDescent="0.2">
      <c r="A9" s="243"/>
      <c r="B9" s="13" t="s">
        <v>208</v>
      </c>
      <c r="C9" s="242"/>
      <c r="D9" s="219" t="s">
        <v>216</v>
      </c>
      <c r="E9" s="14">
        <f t="shared" ref="E9:I9" si="6">SUM(E10)</f>
        <v>0</v>
      </c>
      <c r="F9" s="14">
        <f t="shared" si="6"/>
        <v>0</v>
      </c>
      <c r="G9" s="14">
        <f t="shared" si="6"/>
        <v>0</v>
      </c>
      <c r="H9" s="14">
        <f t="shared" si="6"/>
        <v>0</v>
      </c>
      <c r="I9" s="14">
        <f t="shared" si="6"/>
        <v>0</v>
      </c>
      <c r="J9" s="240"/>
      <c r="K9" s="240"/>
      <c r="M9" s="240"/>
      <c r="N9" s="240"/>
      <c r="O9" s="240"/>
      <c r="P9" s="240"/>
      <c r="Q9" s="240"/>
    </row>
    <row r="10" spans="1:17" s="241" customFormat="1" ht="30" x14ac:dyDescent="0.2">
      <c r="A10" s="243"/>
      <c r="B10" s="212" t="s">
        <v>209</v>
      </c>
      <c r="C10" s="243"/>
      <c r="D10" s="215" t="s">
        <v>210</v>
      </c>
      <c r="E10" s="17"/>
      <c r="F10" s="17"/>
      <c r="G10" s="2">
        <v>0</v>
      </c>
      <c r="H10" s="2">
        <v>0</v>
      </c>
      <c r="I10" s="2">
        <v>0</v>
      </c>
      <c r="J10" s="240"/>
      <c r="K10" s="240"/>
      <c r="L10" s="240"/>
      <c r="M10" s="240"/>
      <c r="N10" s="240"/>
      <c r="O10" s="240"/>
      <c r="P10" s="240"/>
      <c r="Q10" s="240"/>
    </row>
    <row r="11" spans="1:17" s="238" customFormat="1" x14ac:dyDescent="0.2">
      <c r="A11" s="244"/>
      <c r="B11" s="254"/>
      <c r="C11" s="3">
        <v>52</v>
      </c>
      <c r="D11" s="255" t="s">
        <v>34</v>
      </c>
      <c r="E11" s="4">
        <f t="shared" ref="E11:F11" si="7">SUM(E6)</f>
        <v>15161</v>
      </c>
      <c r="F11" s="4">
        <f t="shared" si="7"/>
        <v>399</v>
      </c>
      <c r="G11" s="4">
        <f>SUM(G6)</f>
        <v>0</v>
      </c>
      <c r="H11" s="4">
        <f t="shared" ref="H11:I11" si="8">SUM(H6)</f>
        <v>0</v>
      </c>
      <c r="I11" s="4">
        <f t="shared" si="8"/>
        <v>0</v>
      </c>
      <c r="J11" s="237"/>
      <c r="K11" s="237"/>
      <c r="L11" s="237"/>
      <c r="M11" s="237"/>
      <c r="N11" s="237"/>
      <c r="O11" s="237"/>
      <c r="P11" s="237"/>
      <c r="Q11" s="237"/>
    </row>
    <row r="12" spans="1:17" s="238" customFormat="1" ht="45" x14ac:dyDescent="0.2">
      <c r="A12" s="242"/>
      <c r="B12" s="216">
        <v>65</v>
      </c>
      <c r="C12" s="225"/>
      <c r="D12" s="227" t="s">
        <v>22</v>
      </c>
      <c r="E12" s="14">
        <f t="shared" ref="E12:F12" si="9">SUM(E13)</f>
        <v>4131</v>
      </c>
      <c r="F12" s="14">
        <f t="shared" si="9"/>
        <v>6400</v>
      </c>
      <c r="G12" s="14">
        <v>4000</v>
      </c>
      <c r="H12" s="14">
        <f t="shared" ref="H12:I12" si="10">SUM(H13)</f>
        <v>4000</v>
      </c>
      <c r="I12" s="14">
        <f t="shared" si="10"/>
        <v>4000</v>
      </c>
      <c r="J12" s="237"/>
      <c r="K12" s="237"/>
      <c r="L12" s="237"/>
      <c r="M12" s="237"/>
      <c r="N12" s="237"/>
      <c r="O12" s="237"/>
      <c r="P12" s="237"/>
      <c r="Q12" s="237"/>
    </row>
    <row r="13" spans="1:17" s="241" customFormat="1" x14ac:dyDescent="0.2">
      <c r="A13" s="242"/>
      <c r="B13" s="216">
        <v>652</v>
      </c>
      <c r="C13" s="225"/>
      <c r="D13" s="227" t="s">
        <v>73</v>
      </c>
      <c r="E13" s="14">
        <f t="shared" ref="E13:I13" si="11">SUM(E14)</f>
        <v>4131</v>
      </c>
      <c r="F13" s="14">
        <f t="shared" si="11"/>
        <v>6400</v>
      </c>
      <c r="G13" s="14">
        <f t="shared" si="11"/>
        <v>4000</v>
      </c>
      <c r="H13" s="14">
        <f t="shared" si="11"/>
        <v>4000</v>
      </c>
      <c r="I13" s="14">
        <f t="shared" si="11"/>
        <v>4000</v>
      </c>
      <c r="J13" s="240"/>
      <c r="K13" s="240"/>
      <c r="L13" s="240"/>
      <c r="M13" s="240"/>
      <c r="N13" s="240"/>
      <c r="O13" s="240"/>
      <c r="P13" s="240"/>
      <c r="Q13" s="240"/>
    </row>
    <row r="14" spans="1:17" s="241" customFormat="1" x14ac:dyDescent="0.2">
      <c r="A14" s="243"/>
      <c r="B14" s="217">
        <v>6526</v>
      </c>
      <c r="C14" s="5"/>
      <c r="D14" s="6" t="s">
        <v>211</v>
      </c>
      <c r="E14" s="17">
        <v>4131</v>
      </c>
      <c r="F14" s="17">
        <v>6400</v>
      </c>
      <c r="G14" s="2">
        <v>4000</v>
      </c>
      <c r="H14" s="2">
        <v>4000</v>
      </c>
      <c r="I14" s="2">
        <v>4000</v>
      </c>
      <c r="J14" s="240"/>
      <c r="K14" s="240"/>
      <c r="L14" s="240"/>
      <c r="M14" s="240"/>
      <c r="N14" s="240"/>
      <c r="O14" s="240"/>
      <c r="P14" s="240"/>
      <c r="Q14" s="240"/>
    </row>
    <row r="15" spans="1:17" s="238" customFormat="1" x14ac:dyDescent="0.2">
      <c r="A15" s="244"/>
      <c r="B15" s="254"/>
      <c r="C15" s="3">
        <v>43</v>
      </c>
      <c r="D15" s="255" t="s">
        <v>260</v>
      </c>
      <c r="E15" s="4">
        <f t="shared" ref="E15:F15" si="12">SUM(E12)</f>
        <v>4131</v>
      </c>
      <c r="F15" s="4">
        <f t="shared" si="12"/>
        <v>6400</v>
      </c>
      <c r="G15" s="4">
        <f>SUM(G12)</f>
        <v>4000</v>
      </c>
      <c r="H15" s="4">
        <f t="shared" ref="H15:I15" si="13">SUM(H12)</f>
        <v>4000</v>
      </c>
      <c r="I15" s="4">
        <f t="shared" si="13"/>
        <v>4000</v>
      </c>
      <c r="J15" s="237"/>
      <c r="K15" s="237"/>
      <c r="L15" s="237"/>
      <c r="M15" s="237"/>
      <c r="N15" s="237"/>
      <c r="O15" s="237"/>
      <c r="P15" s="237"/>
      <c r="Q15" s="237"/>
    </row>
    <row r="16" spans="1:17" s="238" customFormat="1" ht="30" x14ac:dyDescent="0.2">
      <c r="A16" s="242"/>
      <c r="B16" s="13">
        <v>66</v>
      </c>
      <c r="C16" s="8"/>
      <c r="D16" s="219" t="s">
        <v>18</v>
      </c>
      <c r="E16" s="10">
        <f t="shared" ref="E16:G16" si="14">SUM(E17,E20)</f>
        <v>6256</v>
      </c>
      <c r="F16" s="10">
        <f t="shared" si="14"/>
        <v>4900</v>
      </c>
      <c r="G16" s="10">
        <f t="shared" si="14"/>
        <v>4000</v>
      </c>
      <c r="H16" s="10">
        <f t="shared" ref="H16:I16" si="15">SUM(H17,H20)</f>
        <v>4000</v>
      </c>
      <c r="I16" s="10">
        <f t="shared" si="15"/>
        <v>4000</v>
      </c>
      <c r="J16" s="237"/>
      <c r="K16" s="237"/>
      <c r="L16" s="237"/>
      <c r="M16" s="237"/>
      <c r="N16" s="237"/>
      <c r="O16" s="237"/>
      <c r="P16" s="237"/>
      <c r="Q16" s="237"/>
    </row>
    <row r="17" spans="1:17" s="238" customFormat="1" ht="30" x14ac:dyDescent="0.2">
      <c r="A17" s="242"/>
      <c r="B17" s="13">
        <v>661</v>
      </c>
      <c r="C17" s="8"/>
      <c r="D17" s="219" t="s">
        <v>18</v>
      </c>
      <c r="E17" s="10">
        <f t="shared" ref="E17:F17" si="16">SUM(E18)</f>
        <v>6256</v>
      </c>
      <c r="F17" s="10">
        <f t="shared" si="16"/>
        <v>4000</v>
      </c>
      <c r="G17" s="10">
        <f>SUM(G18)</f>
        <v>4000</v>
      </c>
      <c r="H17" s="10">
        <f t="shared" ref="H17:I17" si="17">SUM(H18)</f>
        <v>4000</v>
      </c>
      <c r="I17" s="10">
        <f t="shared" si="17"/>
        <v>4000</v>
      </c>
      <c r="J17" s="237"/>
      <c r="K17" s="237"/>
      <c r="L17" s="237"/>
      <c r="M17" s="237"/>
      <c r="N17" s="237"/>
      <c r="O17" s="237"/>
      <c r="P17" s="237"/>
      <c r="Q17" s="237"/>
    </row>
    <row r="18" spans="1:17" s="246" customFormat="1" x14ac:dyDescent="0.2">
      <c r="A18" s="243"/>
      <c r="B18" s="212" t="s">
        <v>212</v>
      </c>
      <c r="C18" s="1"/>
      <c r="D18" s="215" t="s">
        <v>213</v>
      </c>
      <c r="E18" s="17">
        <v>6256</v>
      </c>
      <c r="F18" s="17">
        <v>4000</v>
      </c>
      <c r="G18" s="17">
        <v>4000</v>
      </c>
      <c r="H18" s="17">
        <v>4000</v>
      </c>
      <c r="I18" s="17">
        <v>4000</v>
      </c>
      <c r="J18" s="245"/>
      <c r="K18" s="245"/>
      <c r="L18" s="245"/>
      <c r="M18" s="245"/>
      <c r="N18" s="245"/>
      <c r="O18" s="245"/>
      <c r="P18" s="245"/>
      <c r="Q18" s="245"/>
    </row>
    <row r="19" spans="1:17" s="258" customFormat="1" x14ac:dyDescent="0.2">
      <c r="A19" s="244"/>
      <c r="B19" s="254"/>
      <c r="C19" s="3" t="s">
        <v>37</v>
      </c>
      <c r="D19" s="255" t="s">
        <v>36</v>
      </c>
      <c r="E19" s="4">
        <f t="shared" ref="E19:F19" si="18">SUM(E17)</f>
        <v>6256</v>
      </c>
      <c r="F19" s="4">
        <f t="shared" si="18"/>
        <v>4000</v>
      </c>
      <c r="G19" s="4">
        <f>SUM(G17)</f>
        <v>4000</v>
      </c>
      <c r="H19" s="4">
        <f t="shared" ref="H19:I19" si="19">SUM(H17)</f>
        <v>4000</v>
      </c>
      <c r="I19" s="4">
        <f t="shared" si="19"/>
        <v>4000</v>
      </c>
      <c r="J19" s="237"/>
      <c r="K19" s="237"/>
      <c r="L19" s="237"/>
      <c r="M19" s="237"/>
      <c r="N19" s="237"/>
      <c r="O19" s="237"/>
      <c r="P19" s="237"/>
      <c r="Q19" s="237"/>
    </row>
    <row r="20" spans="1:17" s="240" customFormat="1" ht="45" x14ac:dyDescent="0.2">
      <c r="A20" s="209"/>
      <c r="B20" s="257">
        <v>663</v>
      </c>
      <c r="C20" s="259"/>
      <c r="D20" s="260" t="s">
        <v>217</v>
      </c>
      <c r="E20" s="203">
        <f t="shared" ref="E20:I20" si="20">SUM(E21)</f>
        <v>0</v>
      </c>
      <c r="F20" s="203">
        <f t="shared" si="20"/>
        <v>900</v>
      </c>
      <c r="G20" s="203">
        <f t="shared" si="20"/>
        <v>0</v>
      </c>
      <c r="H20" s="203">
        <f t="shared" si="20"/>
        <v>0</v>
      </c>
      <c r="I20" s="203">
        <f t="shared" si="20"/>
        <v>0</v>
      </c>
    </row>
    <row r="21" spans="1:17" s="241" customFormat="1" ht="30.75" customHeight="1" x14ac:dyDescent="0.2">
      <c r="A21" s="247"/>
      <c r="B21" s="212">
        <v>6631</v>
      </c>
      <c r="C21" s="230"/>
      <c r="D21" s="256" t="s">
        <v>214</v>
      </c>
      <c r="E21" s="360"/>
      <c r="F21" s="360">
        <v>900</v>
      </c>
      <c r="G21" s="231">
        <v>0</v>
      </c>
      <c r="H21" s="231">
        <v>0</v>
      </c>
      <c r="I21" s="231">
        <v>0</v>
      </c>
      <c r="J21" s="240"/>
      <c r="K21" s="240"/>
      <c r="L21" s="240"/>
      <c r="M21" s="240"/>
      <c r="N21" s="240"/>
      <c r="O21" s="240"/>
      <c r="P21" s="240"/>
      <c r="Q21" s="240"/>
    </row>
    <row r="22" spans="1:17" s="238" customFormat="1" x14ac:dyDescent="0.2">
      <c r="A22" s="244"/>
      <c r="B22" s="254"/>
      <c r="C22" s="3" t="s">
        <v>38</v>
      </c>
      <c r="D22" s="255" t="s">
        <v>39</v>
      </c>
      <c r="E22" s="4">
        <f t="shared" ref="E22:G22" si="21">SUM(E21)</f>
        <v>0</v>
      </c>
      <c r="F22" s="4">
        <f t="shared" si="21"/>
        <v>900</v>
      </c>
      <c r="G22" s="4">
        <f t="shared" si="21"/>
        <v>0</v>
      </c>
      <c r="H22" s="4">
        <f t="shared" ref="H22:I22" si="22">SUM(H21)</f>
        <v>0</v>
      </c>
      <c r="I22" s="4">
        <f t="shared" si="22"/>
        <v>0</v>
      </c>
      <c r="J22" s="237"/>
      <c r="K22" s="237"/>
      <c r="L22" s="237"/>
      <c r="M22" s="237"/>
      <c r="N22" s="237"/>
      <c r="O22" s="237"/>
      <c r="P22" s="237"/>
      <c r="Q22" s="237"/>
    </row>
    <row r="23" spans="1:17" s="241" customFormat="1" ht="42" customHeight="1" x14ac:dyDescent="0.2">
      <c r="A23" s="242"/>
      <c r="B23" s="13">
        <v>67</v>
      </c>
      <c r="C23" s="8"/>
      <c r="D23" s="219" t="s">
        <v>14</v>
      </c>
      <c r="E23" s="14">
        <f t="shared" ref="E23:F23" si="23">SUM(E24)</f>
        <v>393666</v>
      </c>
      <c r="F23" s="14">
        <f t="shared" si="23"/>
        <v>500126</v>
      </c>
      <c r="G23" s="14">
        <f>SUM(G24)</f>
        <v>538676</v>
      </c>
      <c r="H23" s="14">
        <f t="shared" ref="H23:I23" si="24">SUM(H24)</f>
        <v>540176</v>
      </c>
      <c r="I23" s="14">
        <f t="shared" si="24"/>
        <v>544376</v>
      </c>
      <c r="J23" s="240"/>
      <c r="K23" s="240"/>
      <c r="L23" s="240"/>
      <c r="M23" s="240"/>
      <c r="N23" s="240"/>
      <c r="O23" s="240"/>
      <c r="P23" s="240"/>
      <c r="Q23" s="240"/>
    </row>
    <row r="24" spans="1:17" s="238" customFormat="1" ht="45" x14ac:dyDescent="0.2">
      <c r="A24" s="242"/>
      <c r="B24" s="13" t="s">
        <v>201</v>
      </c>
      <c r="C24" s="8"/>
      <c r="D24" s="219" t="s">
        <v>64</v>
      </c>
      <c r="E24" s="14">
        <f t="shared" ref="E24:G24" si="25">SUM(E25:E26)</f>
        <v>393666</v>
      </c>
      <c r="F24" s="14">
        <f t="shared" si="25"/>
        <v>500126</v>
      </c>
      <c r="G24" s="14">
        <f t="shared" si="25"/>
        <v>538676</v>
      </c>
      <c r="H24" s="14">
        <f t="shared" ref="H24:I24" si="26">SUM(H25:H26)</f>
        <v>540176</v>
      </c>
      <c r="I24" s="14">
        <f t="shared" si="26"/>
        <v>544376</v>
      </c>
      <c r="J24" s="237"/>
      <c r="K24" s="237"/>
      <c r="L24" s="237"/>
      <c r="M24" s="237"/>
      <c r="N24" s="237"/>
      <c r="O24" s="237"/>
      <c r="P24" s="237"/>
      <c r="Q24" s="237"/>
    </row>
    <row r="25" spans="1:17" s="241" customFormat="1" ht="30" x14ac:dyDescent="0.2">
      <c r="A25" s="243"/>
      <c r="B25" s="212" t="s">
        <v>202</v>
      </c>
      <c r="C25" s="1"/>
      <c r="D25" s="215" t="s">
        <v>203</v>
      </c>
      <c r="E25" s="17">
        <v>384356</v>
      </c>
      <c r="F25" s="2">
        <f>POSEBNI_DIO_!D8+POSEBNI_DIO_!D106</f>
        <v>492475</v>
      </c>
      <c r="G25" s="2">
        <f>POSEBNI_DIO_!E8+POSEBNI_DIO_!E106</f>
        <v>527910</v>
      </c>
      <c r="H25" s="2">
        <f>POSEBNI_DIO_!F8+POSEBNI_DIO_!F106</f>
        <v>529410</v>
      </c>
      <c r="I25" s="2">
        <f>POSEBNI_DIO_!G8+POSEBNI_DIO_!G106</f>
        <v>533610</v>
      </c>
      <c r="J25" s="240"/>
      <c r="K25" s="240"/>
      <c r="L25" s="240"/>
      <c r="M25" s="240"/>
      <c r="N25" s="240"/>
      <c r="O25" s="240"/>
      <c r="P25" s="240"/>
      <c r="Q25" s="240"/>
    </row>
    <row r="26" spans="1:17" s="238" customFormat="1" ht="45" x14ac:dyDescent="0.2">
      <c r="A26" s="243"/>
      <c r="B26" s="212" t="s">
        <v>204</v>
      </c>
      <c r="C26" s="1"/>
      <c r="D26" s="215" t="s">
        <v>205</v>
      </c>
      <c r="E26" s="17">
        <v>9310</v>
      </c>
      <c r="F26" s="2">
        <f>POSEBNI_DIO_!D120</f>
        <v>7651</v>
      </c>
      <c r="G26" s="2">
        <f>POSEBNI_DIO_!E120</f>
        <v>10766</v>
      </c>
      <c r="H26" s="2">
        <f>POSEBNI_DIO_!F120</f>
        <v>10766</v>
      </c>
      <c r="I26" s="2">
        <f>POSEBNI_DIO_!G120</f>
        <v>10766</v>
      </c>
      <c r="J26" s="237"/>
      <c r="K26" s="237"/>
      <c r="L26" s="237"/>
      <c r="M26" s="237"/>
      <c r="N26" s="237"/>
      <c r="O26" s="237"/>
      <c r="P26" s="237"/>
      <c r="Q26" s="237"/>
    </row>
    <row r="27" spans="1:17" s="238" customFormat="1" x14ac:dyDescent="0.2">
      <c r="A27" s="244"/>
      <c r="B27" s="244"/>
      <c r="C27" s="3" t="s">
        <v>40</v>
      </c>
      <c r="D27" s="255" t="s">
        <v>41</v>
      </c>
      <c r="E27" s="4">
        <f t="shared" ref="E27:F27" si="27">SUM(E23)</f>
        <v>393666</v>
      </c>
      <c r="F27" s="4">
        <f t="shared" si="27"/>
        <v>500126</v>
      </c>
      <c r="G27" s="4">
        <f>SUM(G23)</f>
        <v>538676</v>
      </c>
      <c r="H27" s="4">
        <f t="shared" ref="H27:I27" si="28">SUM(H23)</f>
        <v>540176</v>
      </c>
      <c r="I27" s="4">
        <f t="shared" si="28"/>
        <v>544376</v>
      </c>
      <c r="J27" s="237"/>
      <c r="K27" s="237"/>
      <c r="L27" s="237"/>
      <c r="M27" s="237"/>
      <c r="N27" s="237"/>
      <c r="O27" s="237"/>
      <c r="P27" s="237"/>
      <c r="Q27" s="237"/>
    </row>
    <row r="28" spans="1:17" s="238" customFormat="1" x14ac:dyDescent="0.2">
      <c r="A28" s="389" t="s">
        <v>58</v>
      </c>
      <c r="B28" s="389"/>
      <c r="C28" s="389"/>
      <c r="D28" s="389"/>
      <c r="E28" s="15">
        <f t="shared" ref="E28:F28" si="29">SUM(E11,E15,E19,E22,E27)</f>
        <v>419214</v>
      </c>
      <c r="F28" s="15">
        <f t="shared" si="29"/>
        <v>511825</v>
      </c>
      <c r="G28" s="15">
        <f>SUM(G11,G15,G19,G22,G27)</f>
        <v>546676</v>
      </c>
      <c r="H28" s="15">
        <f t="shared" ref="H28:I28" si="30">SUM(H11,H15,H19,H22,H27)</f>
        <v>548176</v>
      </c>
      <c r="I28" s="15">
        <f t="shared" si="30"/>
        <v>552376</v>
      </c>
      <c r="J28" s="237"/>
      <c r="K28" s="237"/>
      <c r="L28" s="237"/>
      <c r="M28" s="237"/>
      <c r="N28" s="237"/>
      <c r="O28" s="237"/>
      <c r="P28" s="237"/>
      <c r="Q28" s="237"/>
    </row>
    <row r="29" spans="1:17" s="238" customFormat="1" x14ac:dyDescent="0.2">
      <c r="A29" s="7"/>
      <c r="B29" s="7"/>
      <c r="C29" s="7"/>
      <c r="D29" s="7"/>
      <c r="E29" s="7"/>
      <c r="F29" s="7"/>
      <c r="G29" s="137"/>
      <c r="H29" s="137"/>
      <c r="I29" s="137"/>
      <c r="J29" s="237"/>
      <c r="K29" s="237"/>
      <c r="L29" s="237"/>
      <c r="M29" s="237"/>
      <c r="N29" s="237"/>
      <c r="O29" s="237"/>
      <c r="P29" s="237"/>
      <c r="Q29" s="237"/>
    </row>
    <row r="30" spans="1:17" s="241" customFormat="1" ht="15.75" customHeight="1" x14ac:dyDescent="0.2">
      <c r="A30" s="246"/>
      <c r="B30" s="7"/>
      <c r="C30" s="7"/>
      <c r="D30" s="7"/>
      <c r="E30" s="7"/>
      <c r="F30" s="7"/>
      <c r="G30" s="7"/>
      <c r="H30" s="7"/>
      <c r="I30" s="7"/>
      <c r="J30" s="240"/>
      <c r="K30" s="240"/>
      <c r="L30" s="240"/>
      <c r="M30" s="240"/>
      <c r="N30" s="240"/>
      <c r="O30" s="240"/>
      <c r="P30" s="240"/>
      <c r="Q30" s="240"/>
    </row>
    <row r="31" spans="1:17" s="241" customFormat="1" ht="15.75" customHeight="1" x14ac:dyDescent="0.2">
      <c r="A31" s="246"/>
      <c r="B31" s="7"/>
      <c r="C31" s="7"/>
      <c r="D31" s="7"/>
      <c r="E31" s="7"/>
      <c r="F31" s="7"/>
      <c r="G31" s="7"/>
      <c r="H31" s="7"/>
      <c r="I31" s="7"/>
      <c r="J31" s="240"/>
      <c r="K31" s="240"/>
      <c r="L31" s="240"/>
      <c r="M31" s="240"/>
      <c r="N31" s="240"/>
      <c r="O31" s="240"/>
      <c r="P31" s="240"/>
      <c r="Q31" s="240"/>
    </row>
    <row r="32" spans="1:17" s="241" customFormat="1" ht="15.75" customHeight="1" x14ac:dyDescent="0.2">
      <c r="A32" s="246"/>
      <c r="B32" s="7"/>
      <c r="C32" s="7"/>
      <c r="D32" s="7"/>
      <c r="E32" s="7"/>
      <c r="F32" s="7"/>
      <c r="G32" s="7"/>
      <c r="H32" s="7"/>
      <c r="I32" s="7"/>
      <c r="J32" s="240"/>
      <c r="K32" s="240"/>
      <c r="L32" s="240"/>
      <c r="M32" s="240"/>
      <c r="N32" s="240"/>
      <c r="O32" s="240"/>
      <c r="P32" s="240"/>
      <c r="Q32" s="240"/>
    </row>
    <row r="33" spans="1:17" s="238" customFormat="1" ht="15.75" x14ac:dyDescent="0.2">
      <c r="A33" s="387" t="s">
        <v>249</v>
      </c>
      <c r="B33" s="388"/>
      <c r="C33" s="388"/>
      <c r="D33" s="388"/>
      <c r="E33" s="388"/>
      <c r="F33" s="388"/>
      <c r="G33" s="388"/>
      <c r="H33" s="388"/>
      <c r="I33" s="388"/>
      <c r="J33" s="237"/>
      <c r="K33" s="237"/>
      <c r="L33" s="237"/>
      <c r="M33" s="237"/>
      <c r="N33" s="237"/>
      <c r="O33" s="237"/>
      <c r="P33" s="237"/>
      <c r="Q33" s="237"/>
    </row>
    <row r="34" spans="1:17" s="238" customFormat="1" ht="60" x14ac:dyDescent="0.2">
      <c r="A34" s="232" t="s">
        <v>32</v>
      </c>
      <c r="B34" s="232" t="s">
        <v>200</v>
      </c>
      <c r="C34" s="232" t="s">
        <v>42</v>
      </c>
      <c r="D34" s="171" t="s">
        <v>13</v>
      </c>
      <c r="E34" s="236" t="s">
        <v>276</v>
      </c>
      <c r="F34" s="236" t="s">
        <v>277</v>
      </c>
      <c r="G34" s="236" t="s">
        <v>278</v>
      </c>
      <c r="H34" s="236" t="s">
        <v>275</v>
      </c>
      <c r="I34" s="236" t="s">
        <v>279</v>
      </c>
      <c r="J34" s="237"/>
      <c r="K34" s="237"/>
      <c r="L34" s="237"/>
      <c r="M34" s="237"/>
      <c r="N34" s="237"/>
      <c r="O34" s="237"/>
      <c r="P34" s="237"/>
      <c r="Q34" s="237"/>
    </row>
    <row r="35" spans="1:17" s="238" customFormat="1" x14ac:dyDescent="0.2">
      <c r="A35" s="386">
        <v>1</v>
      </c>
      <c r="B35" s="386"/>
      <c r="C35" s="386"/>
      <c r="D35" s="386"/>
      <c r="E35" s="355"/>
      <c r="F35" s="355"/>
      <c r="G35" s="239">
        <v>4</v>
      </c>
      <c r="H35" s="239"/>
      <c r="I35" s="239"/>
      <c r="J35" s="237"/>
      <c r="K35" s="237"/>
      <c r="L35" s="237"/>
      <c r="M35" s="237"/>
      <c r="N35" s="237"/>
      <c r="O35" s="237"/>
      <c r="P35" s="237"/>
      <c r="Q35" s="237"/>
    </row>
    <row r="36" spans="1:17" s="238" customFormat="1" x14ac:dyDescent="0.2">
      <c r="A36" s="233">
        <v>3</v>
      </c>
      <c r="B36" s="233"/>
      <c r="C36" s="234"/>
      <c r="D36" s="235" t="s">
        <v>44</v>
      </c>
      <c r="E36" s="16">
        <f>SUM(E78,E97,E110,E120,E128)</f>
        <v>399331.43000000005</v>
      </c>
      <c r="F36" s="16">
        <f>SUM(F78,F97,F110,F120,F128)</f>
        <v>525189.30000000005</v>
      </c>
      <c r="G36" s="16">
        <f>SUM(G78,G97,G110,G120,G128)</f>
        <v>535910</v>
      </c>
      <c r="H36" s="16">
        <f>SUM(H78,H97,H110,H120,H128)</f>
        <v>537410</v>
      </c>
      <c r="I36" s="16">
        <f>SUM(I78,I97,I110,I120,I128)</f>
        <v>541610</v>
      </c>
      <c r="J36" s="237"/>
      <c r="K36" s="237"/>
      <c r="L36" s="237"/>
      <c r="M36" s="237"/>
      <c r="N36" s="237"/>
      <c r="O36" s="237"/>
      <c r="P36" s="237"/>
      <c r="Q36" s="237"/>
    </row>
    <row r="37" spans="1:17" s="241" customFormat="1" x14ac:dyDescent="0.2">
      <c r="A37" s="210"/>
      <c r="B37" s="204">
        <v>31</v>
      </c>
      <c r="C37" s="210"/>
      <c r="D37" s="11" t="s">
        <v>15</v>
      </c>
      <c r="E37" s="12">
        <f t="shared" ref="E37:F37" si="31">SUM(E38,E41,E43)</f>
        <v>285181.97000000003</v>
      </c>
      <c r="F37" s="12">
        <f t="shared" si="31"/>
        <v>381850</v>
      </c>
      <c r="G37" s="12">
        <f>SUM(G38,G41,G43)</f>
        <v>418000</v>
      </c>
      <c r="H37" s="12">
        <f t="shared" ref="H37:I37" si="32">SUM(H38,H41,H43)</f>
        <v>419500</v>
      </c>
      <c r="I37" s="12">
        <f t="shared" si="32"/>
        <v>423700</v>
      </c>
      <c r="J37" s="240"/>
      <c r="K37" s="240"/>
      <c r="L37" s="240"/>
      <c r="M37" s="240"/>
      <c r="N37" s="240"/>
      <c r="O37" s="240"/>
      <c r="P37" s="240"/>
      <c r="Q37" s="240"/>
    </row>
    <row r="38" spans="1:17" s="249" customFormat="1" x14ac:dyDescent="0.2">
      <c r="A38" s="209"/>
      <c r="B38" s="205">
        <v>311</v>
      </c>
      <c r="C38" s="211"/>
      <c r="D38" s="209" t="s">
        <v>104</v>
      </c>
      <c r="E38" s="203">
        <f t="shared" ref="E38:F38" si="33">SUM(E39:E40)</f>
        <v>235331.07</v>
      </c>
      <c r="F38" s="203">
        <f t="shared" si="33"/>
        <v>318241</v>
      </c>
      <c r="G38" s="203">
        <f>SUM(G39:G40)</f>
        <v>351000</v>
      </c>
      <c r="H38" s="203">
        <f t="shared" ref="H38:I38" si="34">SUM(H39:H40)</f>
        <v>353000</v>
      </c>
      <c r="I38" s="203">
        <f t="shared" si="34"/>
        <v>355000</v>
      </c>
      <c r="J38" s="248"/>
      <c r="K38" s="248"/>
      <c r="L38" s="248"/>
      <c r="M38" s="248"/>
      <c r="N38" s="248"/>
      <c r="O38" s="248"/>
      <c r="P38" s="248"/>
      <c r="Q38" s="248"/>
    </row>
    <row r="39" spans="1:17" s="249" customFormat="1" x14ac:dyDescent="0.2">
      <c r="A39" s="211"/>
      <c r="B39" s="206">
        <v>3111</v>
      </c>
      <c r="C39" s="211"/>
      <c r="D39" s="211" t="s">
        <v>174</v>
      </c>
      <c r="E39" s="207">
        <f>SUM(POSEBNI_DIO_!C12)</f>
        <v>234891.91</v>
      </c>
      <c r="F39" s="207">
        <f>SUM(POSEBNI_DIO_!D12)</f>
        <v>318100</v>
      </c>
      <c r="G39" s="207">
        <f>SUM(POSEBNI_DIO_!E12)</f>
        <v>351000</v>
      </c>
      <c r="H39" s="207">
        <f>SUM(POSEBNI_DIO_!F12)</f>
        <v>353000</v>
      </c>
      <c r="I39" s="207">
        <f>SUM(POSEBNI_DIO_!G12)</f>
        <v>355000</v>
      </c>
      <c r="J39" s="248"/>
      <c r="K39" s="248"/>
      <c r="L39" s="248"/>
      <c r="M39" s="248"/>
      <c r="N39" s="248"/>
      <c r="O39" s="248"/>
      <c r="P39" s="248"/>
      <c r="Q39" s="248"/>
    </row>
    <row r="40" spans="1:17" s="249" customFormat="1" x14ac:dyDescent="0.2">
      <c r="A40" s="211"/>
      <c r="B40" s="206">
        <v>3114</v>
      </c>
      <c r="C40" s="211"/>
      <c r="D40" s="211" t="s">
        <v>257</v>
      </c>
      <c r="E40" s="207">
        <f>SUM(POSEBNI_DIO_!C13)</f>
        <v>439.16</v>
      </c>
      <c r="F40" s="207">
        <f>SUM(POSEBNI_DIO_!D13)</f>
        <v>141</v>
      </c>
      <c r="G40" s="207">
        <f>SUM(POSEBNI_DIO_!E13)</f>
        <v>0</v>
      </c>
      <c r="H40" s="207">
        <f>SUM(POSEBNI_DIO_!F13)</f>
        <v>0</v>
      </c>
      <c r="I40" s="207">
        <f>SUM(POSEBNI_DIO_!G13)</f>
        <v>0</v>
      </c>
      <c r="J40" s="248"/>
      <c r="K40" s="248"/>
      <c r="L40" s="248"/>
      <c r="M40" s="248"/>
      <c r="N40" s="248"/>
      <c r="O40" s="248"/>
      <c r="P40" s="248"/>
      <c r="Q40" s="248"/>
    </row>
    <row r="41" spans="1:17" s="249" customFormat="1" x14ac:dyDescent="0.2">
      <c r="A41" s="209"/>
      <c r="B41" s="205">
        <v>312</v>
      </c>
      <c r="C41" s="211"/>
      <c r="D41" s="209" t="s">
        <v>258</v>
      </c>
      <c r="E41" s="203">
        <f t="shared" ref="E41:F41" si="35">SUM(E42)</f>
        <v>11060.6</v>
      </c>
      <c r="F41" s="203">
        <f t="shared" si="35"/>
        <v>14000</v>
      </c>
      <c r="G41" s="203">
        <f>SUM(G42)</f>
        <v>13000</v>
      </c>
      <c r="H41" s="203">
        <f t="shared" ref="H41:I41" si="36">SUM(H42)</f>
        <v>12000</v>
      </c>
      <c r="I41" s="203">
        <f t="shared" si="36"/>
        <v>14000</v>
      </c>
      <c r="J41" s="248"/>
      <c r="K41" s="248"/>
      <c r="L41" s="248"/>
      <c r="M41" s="248"/>
      <c r="N41" s="248"/>
      <c r="O41" s="248"/>
      <c r="P41" s="248"/>
      <c r="Q41" s="248"/>
    </row>
    <row r="42" spans="1:17" s="249" customFormat="1" x14ac:dyDescent="0.2">
      <c r="A42" s="211"/>
      <c r="B42" s="206">
        <v>3121</v>
      </c>
      <c r="C42" s="211"/>
      <c r="D42" s="211" t="s">
        <v>258</v>
      </c>
      <c r="E42" s="207">
        <f>SUM(POSEBNI_DIO_!C15)</f>
        <v>11060.6</v>
      </c>
      <c r="F42" s="207">
        <f>SUM(POSEBNI_DIO_!D15)</f>
        <v>14000</v>
      </c>
      <c r="G42" s="207">
        <f>SUM(POSEBNI_DIO_!E15)</f>
        <v>13000</v>
      </c>
      <c r="H42" s="207">
        <f>SUM(POSEBNI_DIO_!F15)</f>
        <v>12000</v>
      </c>
      <c r="I42" s="207">
        <f>SUM(POSEBNI_DIO_!G15)</f>
        <v>14000</v>
      </c>
      <c r="J42" s="248"/>
      <c r="K42" s="248"/>
      <c r="L42" s="248"/>
      <c r="M42" s="248"/>
      <c r="N42" s="248"/>
      <c r="O42" s="248"/>
      <c r="P42" s="248"/>
      <c r="Q42" s="248"/>
    </row>
    <row r="43" spans="1:17" s="238" customFormat="1" x14ac:dyDescent="0.2">
      <c r="A43" s="209"/>
      <c r="B43" s="13">
        <v>313</v>
      </c>
      <c r="C43" s="209"/>
      <c r="D43" s="209" t="s">
        <v>105</v>
      </c>
      <c r="E43" s="208">
        <f t="shared" ref="E43:F43" si="37">SUM(E44:E44)</f>
        <v>38790.300000000003</v>
      </c>
      <c r="F43" s="208">
        <f t="shared" si="37"/>
        <v>49609</v>
      </c>
      <c r="G43" s="208">
        <f>SUM(G44:G44)</f>
        <v>54000</v>
      </c>
      <c r="H43" s="208">
        <f t="shared" ref="H43:I43" si="38">SUM(H44:H44)</f>
        <v>54500</v>
      </c>
      <c r="I43" s="208">
        <f t="shared" si="38"/>
        <v>54700</v>
      </c>
      <c r="J43" s="237"/>
      <c r="K43" s="237"/>
      <c r="L43" s="237"/>
      <c r="M43" s="237"/>
      <c r="N43" s="237"/>
      <c r="O43" s="237"/>
      <c r="P43" s="237"/>
      <c r="Q43" s="237"/>
    </row>
    <row r="44" spans="1:17" s="241" customFormat="1" x14ac:dyDescent="0.2">
      <c r="A44" s="211"/>
      <c r="B44" s="212">
        <v>3132</v>
      </c>
      <c r="C44" s="211"/>
      <c r="D44" s="211" t="s">
        <v>175</v>
      </c>
      <c r="E44" s="218">
        <f>SUM(POSEBNI_DIO_!C17)</f>
        <v>38790.300000000003</v>
      </c>
      <c r="F44" s="218">
        <f>SUM(POSEBNI_DIO_!D17)</f>
        <v>49609</v>
      </c>
      <c r="G44" s="218">
        <f>SUM(POSEBNI_DIO_!E17)</f>
        <v>54000</v>
      </c>
      <c r="H44" s="218">
        <f>SUM(POSEBNI_DIO_!F17)</f>
        <v>54500</v>
      </c>
      <c r="I44" s="218">
        <f>SUM(POSEBNI_DIO_!G17)</f>
        <v>54700</v>
      </c>
      <c r="J44" s="240"/>
      <c r="K44" s="240"/>
      <c r="L44" s="240"/>
      <c r="M44" s="240"/>
      <c r="N44" s="240"/>
      <c r="O44" s="240"/>
      <c r="P44" s="240"/>
      <c r="Q44" s="240"/>
    </row>
    <row r="45" spans="1:17" s="238" customFormat="1" x14ac:dyDescent="0.2">
      <c r="A45" s="210"/>
      <c r="B45" s="204">
        <v>32</v>
      </c>
      <c r="C45" s="210"/>
      <c r="D45" s="11" t="s">
        <v>16</v>
      </c>
      <c r="E45" s="12">
        <f t="shared" ref="E45:F45" si="39">SUM(E46,E51,E56,E66,E68)</f>
        <v>98538.099999999991</v>
      </c>
      <c r="F45" s="12">
        <f t="shared" si="39"/>
        <v>109875</v>
      </c>
      <c r="G45" s="12">
        <f>SUM(G46,G51,G56,G66,G68)</f>
        <v>109170</v>
      </c>
      <c r="H45" s="12">
        <f t="shared" ref="H45:I45" si="40">SUM(H46,H51,H56,H66,H68)</f>
        <v>109170</v>
      </c>
      <c r="I45" s="12">
        <f t="shared" si="40"/>
        <v>109170</v>
      </c>
      <c r="J45" s="237"/>
      <c r="K45" s="237"/>
      <c r="L45" s="237"/>
      <c r="M45" s="237"/>
      <c r="N45" s="237"/>
      <c r="O45" s="237"/>
      <c r="P45" s="237"/>
      <c r="Q45" s="237"/>
    </row>
    <row r="46" spans="1:17" s="251" customFormat="1" x14ac:dyDescent="0.2">
      <c r="A46" s="209"/>
      <c r="B46" s="205">
        <v>321</v>
      </c>
      <c r="C46" s="209"/>
      <c r="D46" s="209" t="s">
        <v>111</v>
      </c>
      <c r="E46" s="203">
        <f t="shared" ref="E46:F46" si="41">SUM(E47:E50)</f>
        <v>7479.67</v>
      </c>
      <c r="F46" s="203">
        <f t="shared" si="41"/>
        <v>11203</v>
      </c>
      <c r="G46" s="203">
        <f>SUM(G47:G50)</f>
        <v>11100</v>
      </c>
      <c r="H46" s="203">
        <f t="shared" ref="H46:I46" si="42">SUM(H47:H50)</f>
        <v>11100</v>
      </c>
      <c r="I46" s="203">
        <f t="shared" si="42"/>
        <v>11100</v>
      </c>
      <c r="J46" s="250"/>
      <c r="K46" s="250"/>
      <c r="L46" s="250"/>
      <c r="M46" s="250"/>
      <c r="N46" s="250"/>
      <c r="O46" s="250"/>
      <c r="P46" s="250"/>
      <c r="Q46" s="250"/>
    </row>
    <row r="47" spans="1:17" s="238" customFormat="1" x14ac:dyDescent="0.2">
      <c r="A47" s="211"/>
      <c r="B47" s="206" t="s">
        <v>176</v>
      </c>
      <c r="C47" s="211"/>
      <c r="D47" s="211" t="s">
        <v>177</v>
      </c>
      <c r="E47" s="207">
        <f>SUM(POSEBNI_DIO_!C20,POSEBNI_DIO_!C109)</f>
        <v>2400.4699999999998</v>
      </c>
      <c r="F47" s="207">
        <f>SUM(POSEBNI_DIO_!D20,POSEBNI_DIO_!D109)</f>
        <v>3600</v>
      </c>
      <c r="G47" s="207">
        <f>SUM(POSEBNI_DIO_!E20,POSEBNI_DIO_!E109)</f>
        <v>3200</v>
      </c>
      <c r="H47" s="207">
        <f>SUM(POSEBNI_DIO_!F20,POSEBNI_DIO_!F109)</f>
        <v>3200</v>
      </c>
      <c r="I47" s="207">
        <f>SUM(POSEBNI_DIO_!G20,POSEBNI_DIO_!G109)</f>
        <v>3200</v>
      </c>
      <c r="J47" s="237"/>
      <c r="K47" s="237"/>
      <c r="L47" s="237"/>
      <c r="M47" s="237"/>
      <c r="N47" s="237"/>
      <c r="O47" s="237"/>
      <c r="P47" s="237"/>
      <c r="Q47" s="237"/>
    </row>
    <row r="48" spans="1:17" s="238" customFormat="1" x14ac:dyDescent="0.2">
      <c r="A48" s="211"/>
      <c r="B48" s="206" t="s">
        <v>178</v>
      </c>
      <c r="C48" s="211"/>
      <c r="D48" s="211" t="s">
        <v>119</v>
      </c>
      <c r="E48" s="207">
        <f>SUM(POSEBNI_DIO_!C21)</f>
        <v>3962.12</v>
      </c>
      <c r="F48" s="207">
        <f>SUM(POSEBNI_DIO_!D21)</f>
        <v>5675</v>
      </c>
      <c r="G48" s="207">
        <f>SUM(POSEBNI_DIO_!E21)</f>
        <v>6000</v>
      </c>
      <c r="H48" s="207">
        <f>SUM(POSEBNI_DIO_!F21)</f>
        <v>6000</v>
      </c>
      <c r="I48" s="207">
        <f>SUM(POSEBNI_DIO_!G21)</f>
        <v>6000</v>
      </c>
      <c r="J48" s="237"/>
      <c r="K48" s="237"/>
      <c r="L48" s="237"/>
      <c r="M48" s="237"/>
      <c r="N48" s="237"/>
      <c r="O48" s="237"/>
      <c r="P48" s="237"/>
      <c r="Q48" s="237"/>
    </row>
    <row r="49" spans="1:17" s="238" customFormat="1" x14ac:dyDescent="0.2">
      <c r="A49" s="211"/>
      <c r="B49" s="206">
        <v>3213</v>
      </c>
      <c r="C49" s="211"/>
      <c r="D49" s="211" t="s">
        <v>120</v>
      </c>
      <c r="E49" s="207">
        <f>SUM(POSEBNI_DIO_!C22)</f>
        <v>1117.08</v>
      </c>
      <c r="F49" s="207">
        <f>SUM(POSEBNI_DIO_!D22)</f>
        <v>1550</v>
      </c>
      <c r="G49" s="207">
        <f>SUM(POSEBNI_DIO_!E22)</f>
        <v>1600</v>
      </c>
      <c r="H49" s="207">
        <f>SUM(POSEBNI_DIO_!F22)</f>
        <v>1600</v>
      </c>
      <c r="I49" s="207">
        <f>SUM(POSEBNI_DIO_!G22)</f>
        <v>1600</v>
      </c>
      <c r="J49" s="237"/>
      <c r="K49" s="237"/>
      <c r="L49" s="237"/>
      <c r="M49" s="237"/>
      <c r="N49" s="237"/>
      <c r="O49" s="237"/>
      <c r="P49" s="237"/>
      <c r="Q49" s="237"/>
    </row>
    <row r="50" spans="1:17" s="238" customFormat="1" ht="31.5" x14ac:dyDescent="0.2">
      <c r="A50" s="211"/>
      <c r="B50" s="206">
        <v>3214</v>
      </c>
      <c r="C50" s="211"/>
      <c r="D50" s="312" t="s">
        <v>273</v>
      </c>
      <c r="E50" s="207">
        <f>SUM(POSEBNI_DIO_!C23,POSEBNI_DIO_!C110)</f>
        <v>0</v>
      </c>
      <c r="F50" s="207">
        <f>SUM(POSEBNI_DIO_!D23,POSEBNI_DIO_!D110)</f>
        <v>378</v>
      </c>
      <c r="G50" s="207">
        <f>SUM(POSEBNI_DIO_!E23,POSEBNI_DIO_!E110)</f>
        <v>300</v>
      </c>
      <c r="H50" s="207">
        <f>SUM(POSEBNI_DIO_!F23,POSEBNI_DIO_!F110)</f>
        <v>300</v>
      </c>
      <c r="I50" s="207">
        <f>SUM(POSEBNI_DIO_!G23,POSEBNI_DIO_!G110)</f>
        <v>300</v>
      </c>
      <c r="J50" s="237"/>
      <c r="K50" s="237"/>
      <c r="L50" s="237"/>
      <c r="M50" s="237"/>
      <c r="N50" s="237"/>
      <c r="O50" s="237"/>
      <c r="P50" s="237"/>
      <c r="Q50" s="237"/>
    </row>
    <row r="51" spans="1:17" s="251" customFormat="1" x14ac:dyDescent="0.2">
      <c r="A51" s="209"/>
      <c r="B51" s="205">
        <v>322</v>
      </c>
      <c r="C51" s="209"/>
      <c r="D51" s="209" t="s">
        <v>112</v>
      </c>
      <c r="E51" s="203">
        <f t="shared" ref="E51:F51" si="43">SUM(E52:E55)</f>
        <v>24383.190000000002</v>
      </c>
      <c r="F51" s="203">
        <f t="shared" si="43"/>
        <v>25365</v>
      </c>
      <c r="G51" s="203">
        <f>SUM(G52:G55)</f>
        <v>25586</v>
      </c>
      <c r="H51" s="203">
        <f t="shared" ref="H51:I51" si="44">SUM(H52:H55)</f>
        <v>24400</v>
      </c>
      <c r="I51" s="203">
        <f t="shared" si="44"/>
        <v>24400</v>
      </c>
      <c r="J51" s="250"/>
      <c r="K51" s="250"/>
      <c r="L51" s="250"/>
      <c r="M51" s="250"/>
      <c r="N51" s="250"/>
      <c r="O51" s="250"/>
      <c r="P51" s="250"/>
      <c r="Q51" s="250"/>
    </row>
    <row r="52" spans="1:17" s="238" customFormat="1" ht="31.5" x14ac:dyDescent="0.2">
      <c r="A52" s="211"/>
      <c r="B52" s="318" t="s">
        <v>179</v>
      </c>
      <c r="C52" s="211"/>
      <c r="D52" s="319" t="s">
        <v>126</v>
      </c>
      <c r="E52" s="207">
        <f>SUM(POSEBNI_DIO_!C25,POSEBNI_DIO_!C112)</f>
        <v>5768.8499999999995</v>
      </c>
      <c r="F52" s="207">
        <f>SUM(POSEBNI_DIO_!D25,POSEBNI_DIO_!D112)</f>
        <v>4012</v>
      </c>
      <c r="G52" s="207">
        <f>SUM(POSEBNI_DIO_!E25,POSEBNI_DIO_!E112)</f>
        <v>4686</v>
      </c>
      <c r="H52" s="207">
        <f>SUM(POSEBNI_DIO_!F25,POSEBNI_DIO_!F112)</f>
        <v>3500</v>
      </c>
      <c r="I52" s="207">
        <f>SUM(POSEBNI_DIO_!G25,POSEBNI_DIO_!G112)</f>
        <v>3500</v>
      </c>
      <c r="J52" s="237"/>
      <c r="K52" s="237"/>
      <c r="L52" s="237"/>
      <c r="M52" s="237"/>
      <c r="N52" s="237"/>
      <c r="O52" s="237"/>
      <c r="P52" s="237"/>
      <c r="Q52" s="237"/>
    </row>
    <row r="53" spans="1:17" s="238" customFormat="1" ht="15.75" x14ac:dyDescent="0.2">
      <c r="A53" s="211"/>
      <c r="B53" s="318" t="s">
        <v>180</v>
      </c>
      <c r="C53" s="211"/>
      <c r="D53" s="319" t="s">
        <v>181</v>
      </c>
      <c r="E53" s="207">
        <f>SUM(POSEBNI_DIO_!C26)</f>
        <v>18521.120000000003</v>
      </c>
      <c r="F53" s="207">
        <f>SUM(POSEBNI_DIO_!D26)</f>
        <v>20553</v>
      </c>
      <c r="G53" s="207">
        <f>SUM(POSEBNI_DIO_!E26)</f>
        <v>20100</v>
      </c>
      <c r="H53" s="207">
        <f>SUM(POSEBNI_DIO_!F26)</f>
        <v>20100</v>
      </c>
      <c r="I53" s="207">
        <f>SUM(POSEBNI_DIO_!G26)</f>
        <v>20100</v>
      </c>
      <c r="J53" s="237"/>
      <c r="K53" s="237"/>
      <c r="L53" s="237"/>
      <c r="M53" s="237"/>
      <c r="N53" s="237"/>
      <c r="O53" s="237"/>
      <c r="P53" s="237"/>
      <c r="Q53" s="237"/>
    </row>
    <row r="54" spans="1:17" s="238" customFormat="1" ht="31.5" x14ac:dyDescent="0.2">
      <c r="A54" s="211"/>
      <c r="B54" s="318" t="s">
        <v>182</v>
      </c>
      <c r="C54" s="211"/>
      <c r="D54" s="319" t="s">
        <v>183</v>
      </c>
      <c r="E54" s="207">
        <f>SUM(POSEBNI_DIO_!C27)</f>
        <v>93.22</v>
      </c>
      <c r="F54" s="207">
        <f>SUM(POSEBNI_DIO_!D27)</f>
        <v>300</v>
      </c>
      <c r="G54" s="207">
        <f>SUM(POSEBNI_DIO_!E27)</f>
        <v>300</v>
      </c>
      <c r="H54" s="207">
        <f>SUM(POSEBNI_DIO_!F27)</f>
        <v>300</v>
      </c>
      <c r="I54" s="207">
        <f>SUM(POSEBNI_DIO_!G27)</f>
        <v>300</v>
      </c>
      <c r="J54" s="237"/>
      <c r="K54" s="237"/>
      <c r="L54" s="237"/>
      <c r="M54" s="237"/>
      <c r="N54" s="237"/>
      <c r="O54" s="237"/>
      <c r="P54" s="237"/>
      <c r="Q54" s="237"/>
    </row>
    <row r="55" spans="1:17" s="238" customFormat="1" ht="15.75" x14ac:dyDescent="0.2">
      <c r="A55" s="211"/>
      <c r="B55" s="318">
        <v>3225</v>
      </c>
      <c r="C55" s="211"/>
      <c r="D55" s="319" t="s">
        <v>121</v>
      </c>
      <c r="E55" s="207">
        <f>SUM(POSEBNI_DIO_!C28)</f>
        <v>0</v>
      </c>
      <c r="F55" s="207">
        <f>SUM(POSEBNI_DIO_!D28)</f>
        <v>500</v>
      </c>
      <c r="G55" s="207">
        <f>SUM(POSEBNI_DIO_!E28)</f>
        <v>500</v>
      </c>
      <c r="H55" s="207">
        <f>SUM(POSEBNI_DIO_!F28)</f>
        <v>500</v>
      </c>
      <c r="I55" s="207">
        <f>SUM(POSEBNI_DIO_!G28)</f>
        <v>500</v>
      </c>
      <c r="J55" s="237"/>
      <c r="K55" s="237"/>
      <c r="L55" s="237"/>
      <c r="M55" s="237"/>
      <c r="N55" s="237"/>
      <c r="O55" s="237"/>
      <c r="P55" s="237"/>
      <c r="Q55" s="237"/>
    </row>
    <row r="56" spans="1:17" s="251" customFormat="1" x14ac:dyDescent="0.2">
      <c r="A56" s="209"/>
      <c r="B56" s="205">
        <v>323</v>
      </c>
      <c r="C56" s="209"/>
      <c r="D56" s="209" t="s">
        <v>98</v>
      </c>
      <c r="E56" s="203">
        <f t="shared" ref="E56:F56" si="45">SUM(E57:E65)</f>
        <v>65890.759999999995</v>
      </c>
      <c r="F56" s="203">
        <f t="shared" si="45"/>
        <v>71994</v>
      </c>
      <c r="G56" s="203">
        <f>SUM(G57:G65)</f>
        <v>70684</v>
      </c>
      <c r="H56" s="203">
        <f t="shared" ref="H56:I56" si="46">SUM(H57:H65)</f>
        <v>71970</v>
      </c>
      <c r="I56" s="203">
        <f t="shared" si="46"/>
        <v>71970</v>
      </c>
      <c r="J56" s="250"/>
      <c r="K56" s="250"/>
      <c r="L56" s="250"/>
      <c r="M56" s="250"/>
      <c r="N56" s="250"/>
      <c r="O56" s="250"/>
      <c r="P56" s="250"/>
      <c r="Q56" s="250"/>
    </row>
    <row r="57" spans="1:17" s="238" customFormat="1" ht="15.75" x14ac:dyDescent="0.2">
      <c r="A57" s="211"/>
      <c r="B57" s="291" t="s">
        <v>184</v>
      </c>
      <c r="C57" s="211"/>
      <c r="D57" s="312" t="s">
        <v>185</v>
      </c>
      <c r="E57" s="207">
        <f>SUM(POSEBNI_DIO_!C30)</f>
        <v>2558.92</v>
      </c>
      <c r="F57" s="207">
        <f>SUM(POSEBNI_DIO_!D30)</f>
        <v>2890</v>
      </c>
      <c r="G57" s="207">
        <f>SUM(POSEBNI_DIO_!E30)</f>
        <v>2900</v>
      </c>
      <c r="H57" s="207">
        <f>SUM(POSEBNI_DIO_!F30)</f>
        <v>2900</v>
      </c>
      <c r="I57" s="207">
        <f>SUM(POSEBNI_DIO_!G30)</f>
        <v>2900</v>
      </c>
      <c r="J57" s="237"/>
      <c r="K57" s="237"/>
      <c r="L57" s="237"/>
      <c r="M57" s="237"/>
      <c r="N57" s="237"/>
      <c r="O57" s="237"/>
      <c r="P57" s="237"/>
      <c r="Q57" s="237"/>
    </row>
    <row r="58" spans="1:17" s="238" customFormat="1" ht="31.5" x14ac:dyDescent="0.2">
      <c r="A58" s="211"/>
      <c r="B58" s="291" t="s">
        <v>186</v>
      </c>
      <c r="C58" s="211"/>
      <c r="D58" s="312" t="s">
        <v>187</v>
      </c>
      <c r="E58" s="207">
        <f>SUM(POSEBNI_DIO_!C31,POSEBNI_DIO_!C114)</f>
        <v>8049.9099999999989</v>
      </c>
      <c r="F58" s="207">
        <f>SUM(POSEBNI_DIO_!D31,POSEBNI_DIO_!D114)</f>
        <v>10444</v>
      </c>
      <c r="G58" s="207">
        <f>SUM(POSEBNI_DIO_!E31,POSEBNI_DIO_!E114)</f>
        <v>13759</v>
      </c>
      <c r="H58" s="207">
        <f>SUM(POSEBNI_DIO_!F31,POSEBNI_DIO_!F114)</f>
        <v>8200</v>
      </c>
      <c r="I58" s="207">
        <f>SUM(POSEBNI_DIO_!G31,POSEBNI_DIO_!G114)</f>
        <v>8200</v>
      </c>
      <c r="J58" s="237"/>
      <c r="K58" s="237"/>
      <c r="L58" s="237"/>
      <c r="M58" s="237"/>
      <c r="N58" s="237"/>
      <c r="O58" s="237"/>
      <c r="P58" s="237"/>
      <c r="Q58" s="237"/>
    </row>
    <row r="59" spans="1:17" s="238" customFormat="1" ht="15.75" x14ac:dyDescent="0.2">
      <c r="A59" s="211"/>
      <c r="B59" s="291">
        <v>3233</v>
      </c>
      <c r="C59" s="211"/>
      <c r="D59" s="312" t="s">
        <v>262</v>
      </c>
      <c r="E59" s="207">
        <f>SUM(POSEBNI_DIO_!C32)</f>
        <v>733</v>
      </c>
      <c r="F59" s="207">
        <f>SUM(POSEBNI_DIO_!D32)</f>
        <v>400</v>
      </c>
      <c r="G59" s="207">
        <f>SUM(POSEBNI_DIO_!E32)</f>
        <v>400</v>
      </c>
      <c r="H59" s="207">
        <f>SUM(POSEBNI_DIO_!F32)</f>
        <v>400</v>
      </c>
      <c r="I59" s="207">
        <f>SUM(POSEBNI_DIO_!G32)</f>
        <v>400</v>
      </c>
      <c r="J59" s="237"/>
      <c r="K59" s="237"/>
      <c r="L59" s="237"/>
      <c r="M59" s="237"/>
      <c r="N59" s="237"/>
      <c r="O59" s="237"/>
      <c r="P59" s="237"/>
      <c r="Q59" s="237"/>
    </row>
    <row r="60" spans="1:17" s="238" customFormat="1" ht="15.75" x14ac:dyDescent="0.2">
      <c r="A60" s="211"/>
      <c r="B60" s="291">
        <v>3234</v>
      </c>
      <c r="C60" s="211"/>
      <c r="D60" s="312" t="s">
        <v>188</v>
      </c>
      <c r="E60" s="207">
        <f>SUM(POSEBNI_DIO_!C33)</f>
        <v>819.71</v>
      </c>
      <c r="F60" s="207">
        <f>SUM(POSEBNI_DIO_!D33)</f>
        <v>1400</v>
      </c>
      <c r="G60" s="207">
        <f>SUM(POSEBNI_DIO_!E33)</f>
        <v>1400</v>
      </c>
      <c r="H60" s="207">
        <f>SUM(POSEBNI_DIO_!F33)</f>
        <v>1400</v>
      </c>
      <c r="I60" s="207">
        <f>SUM(POSEBNI_DIO_!G33)</f>
        <v>1400</v>
      </c>
      <c r="J60" s="237"/>
      <c r="K60" s="237"/>
      <c r="L60" s="237"/>
      <c r="M60" s="237"/>
      <c r="N60" s="237"/>
      <c r="O60" s="237"/>
      <c r="P60" s="237"/>
      <c r="Q60" s="237"/>
    </row>
    <row r="61" spans="1:17" s="238" customFormat="1" ht="15.75" x14ac:dyDescent="0.2">
      <c r="A61" s="211"/>
      <c r="B61" s="291">
        <v>3235</v>
      </c>
      <c r="C61" s="211"/>
      <c r="D61" s="312" t="s">
        <v>131</v>
      </c>
      <c r="E61" s="207">
        <f>SUM(POSEBNI_DIO_!C34)</f>
        <v>15574.23</v>
      </c>
      <c r="F61" s="207">
        <f>SUM(POSEBNI_DIO_!D34)</f>
        <v>15569</v>
      </c>
      <c r="G61" s="207">
        <f>SUM(POSEBNI_DIO_!E34)</f>
        <v>15600</v>
      </c>
      <c r="H61" s="207">
        <f>SUM(POSEBNI_DIO_!F34)</f>
        <v>15600</v>
      </c>
      <c r="I61" s="207">
        <f>SUM(POSEBNI_DIO_!G34)</f>
        <v>15600</v>
      </c>
      <c r="J61" s="237"/>
      <c r="K61" s="237"/>
      <c r="L61" s="237"/>
      <c r="M61" s="237"/>
      <c r="N61" s="237"/>
      <c r="O61" s="237"/>
      <c r="P61" s="237"/>
      <c r="Q61" s="237"/>
    </row>
    <row r="62" spans="1:17" s="238" customFormat="1" ht="15.75" x14ac:dyDescent="0.2">
      <c r="A62" s="211"/>
      <c r="B62" s="291">
        <v>3236</v>
      </c>
      <c r="C62" s="211"/>
      <c r="D62" s="312" t="s">
        <v>274</v>
      </c>
      <c r="E62" s="207">
        <f>SUM(POSEBNI_DIO_!C35)</f>
        <v>0</v>
      </c>
      <c r="F62" s="207">
        <f>SUM(POSEBNI_DIO_!D35)</f>
        <v>1440</v>
      </c>
      <c r="G62" s="207">
        <f>SUM(POSEBNI_DIO_!E35)</f>
        <v>1000</v>
      </c>
      <c r="H62" s="207">
        <f>SUM(POSEBNI_DIO_!F35)</f>
        <v>1000</v>
      </c>
      <c r="I62" s="207">
        <f>SUM(POSEBNI_DIO_!G35)</f>
        <v>1000</v>
      </c>
      <c r="J62" s="237"/>
      <c r="K62" s="237"/>
      <c r="L62" s="237"/>
      <c r="M62" s="237"/>
      <c r="N62" s="237"/>
      <c r="O62" s="237"/>
      <c r="P62" s="237"/>
      <c r="Q62" s="237"/>
    </row>
    <row r="63" spans="1:17" s="238" customFormat="1" ht="15.75" x14ac:dyDescent="0.2">
      <c r="A63" s="211"/>
      <c r="B63" s="291">
        <v>3237</v>
      </c>
      <c r="C63" s="211"/>
      <c r="D63" s="312" t="s">
        <v>129</v>
      </c>
      <c r="E63" s="207">
        <f>SUM(POSEBNI_DIO_!C36,POSEBNI_DIO_!C115)</f>
        <v>4949.92</v>
      </c>
      <c r="F63" s="207">
        <f>SUM(POSEBNI_DIO_!D36,POSEBNI_DIO_!D115)</f>
        <v>4604</v>
      </c>
      <c r="G63" s="207">
        <f>SUM(POSEBNI_DIO_!E36,POSEBNI_DIO_!E115)</f>
        <v>5079</v>
      </c>
      <c r="H63" s="207">
        <f>SUM(POSEBNI_DIO_!F36,POSEBNI_DIO_!F115)</f>
        <v>1500</v>
      </c>
      <c r="I63" s="207">
        <f>SUM(POSEBNI_DIO_!G36,POSEBNI_DIO_!G115)</f>
        <v>1500</v>
      </c>
      <c r="J63" s="237"/>
      <c r="K63" s="237"/>
      <c r="L63" s="237"/>
      <c r="M63" s="237"/>
      <c r="N63" s="237"/>
      <c r="O63" s="237"/>
      <c r="P63" s="237"/>
      <c r="Q63" s="237"/>
    </row>
    <row r="64" spans="1:17" s="238" customFormat="1" ht="15.75" x14ac:dyDescent="0.2">
      <c r="A64" s="211"/>
      <c r="B64" s="291" t="s">
        <v>189</v>
      </c>
      <c r="C64" s="211"/>
      <c r="D64" s="312" t="s">
        <v>190</v>
      </c>
      <c r="E64" s="207">
        <f>SUM(POSEBNI_DIO_!C37,POSEBNI_DIO_!C116)</f>
        <v>10396.75</v>
      </c>
      <c r="F64" s="207">
        <f>SUM(POSEBNI_DIO_!D37,POSEBNI_DIO_!D116)</f>
        <v>11050</v>
      </c>
      <c r="G64" s="207">
        <f>SUM(POSEBNI_DIO_!E37,POSEBNI_DIO_!E116)</f>
        <v>10625</v>
      </c>
      <c r="H64" s="207">
        <f>SUM(POSEBNI_DIO_!F37,POSEBNI_DIO_!F116)</f>
        <v>8500</v>
      </c>
      <c r="I64" s="207">
        <f>SUM(POSEBNI_DIO_!G37,POSEBNI_DIO_!G116)</f>
        <v>8500</v>
      </c>
      <c r="J64" s="237"/>
      <c r="K64" s="237"/>
      <c r="L64" s="237"/>
      <c r="M64" s="237"/>
      <c r="N64" s="237"/>
      <c r="O64" s="237"/>
      <c r="P64" s="237"/>
      <c r="Q64" s="237"/>
    </row>
    <row r="65" spans="1:17" s="238" customFormat="1" ht="15.75" x14ac:dyDescent="0.2">
      <c r="A65" s="211"/>
      <c r="B65" s="291" t="s">
        <v>191</v>
      </c>
      <c r="C65" s="211"/>
      <c r="D65" s="312" t="s">
        <v>130</v>
      </c>
      <c r="E65" s="207">
        <f>SUM(POSEBNI_DIO_!C38,POSEBNI_DIO_!C117)</f>
        <v>22808.32</v>
      </c>
      <c r="F65" s="207">
        <f>SUM(POSEBNI_DIO_!D38,POSEBNI_DIO_!D117)</f>
        <v>24197</v>
      </c>
      <c r="G65" s="207">
        <f>SUM(POSEBNI_DIO_!E38,POSEBNI_DIO_!E117)</f>
        <v>19921</v>
      </c>
      <c r="H65" s="207">
        <f>SUM(POSEBNI_DIO_!F38,POSEBNI_DIO_!F117)</f>
        <v>32470</v>
      </c>
      <c r="I65" s="207">
        <f>SUM(POSEBNI_DIO_!G38,POSEBNI_DIO_!G117)</f>
        <v>32470</v>
      </c>
      <c r="J65" s="237"/>
      <c r="K65" s="237"/>
      <c r="L65" s="237"/>
      <c r="M65" s="237"/>
      <c r="N65" s="237"/>
      <c r="O65" s="237"/>
      <c r="P65" s="237"/>
      <c r="Q65" s="237"/>
    </row>
    <row r="66" spans="1:17" s="251" customFormat="1" ht="30" x14ac:dyDescent="0.2">
      <c r="A66" s="209"/>
      <c r="B66" s="205" t="s">
        <v>268</v>
      </c>
      <c r="C66" s="209"/>
      <c r="D66" s="219" t="s">
        <v>197</v>
      </c>
      <c r="E66" s="203">
        <f t="shared" ref="E66:F66" si="47">SUM(E67)</f>
        <v>0</v>
      </c>
      <c r="F66" s="203">
        <f t="shared" si="47"/>
        <v>0</v>
      </c>
      <c r="G66" s="203">
        <f>SUM(G67)</f>
        <v>0</v>
      </c>
      <c r="H66" s="203">
        <f t="shared" ref="H66:I66" si="48">SUM(H67)</f>
        <v>0</v>
      </c>
      <c r="I66" s="203">
        <f t="shared" si="48"/>
        <v>0</v>
      </c>
      <c r="J66" s="250"/>
      <c r="K66" s="250"/>
      <c r="L66" s="250"/>
      <c r="M66" s="250"/>
      <c r="N66" s="250"/>
      <c r="O66" s="250"/>
      <c r="P66" s="250"/>
      <c r="Q66" s="250"/>
    </row>
    <row r="67" spans="1:17" s="238" customFormat="1" ht="30" x14ac:dyDescent="0.2">
      <c r="A67" s="211"/>
      <c r="B67" s="291">
        <v>3241</v>
      </c>
      <c r="C67" s="211"/>
      <c r="D67" s="215" t="s">
        <v>197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37"/>
      <c r="K67" s="237"/>
      <c r="L67" s="237"/>
      <c r="M67" s="237"/>
      <c r="N67" s="237"/>
      <c r="O67" s="237"/>
      <c r="P67" s="237"/>
      <c r="Q67" s="237"/>
    </row>
    <row r="68" spans="1:17" s="251" customFormat="1" x14ac:dyDescent="0.2">
      <c r="A68" s="209"/>
      <c r="B68" s="205">
        <v>329</v>
      </c>
      <c r="C68" s="209"/>
      <c r="D68" s="209" t="s">
        <v>113</v>
      </c>
      <c r="E68" s="203">
        <f t="shared" ref="E68:F68" si="49">SUM(E69:E73)</f>
        <v>784.48000000000013</v>
      </c>
      <c r="F68" s="203">
        <f t="shared" si="49"/>
        <v>1313</v>
      </c>
      <c r="G68" s="203">
        <f>SUM(G69:G73)</f>
        <v>1800</v>
      </c>
      <c r="H68" s="203">
        <f t="shared" ref="H68:I68" si="50">SUM(H69:H73)</f>
        <v>1700</v>
      </c>
      <c r="I68" s="203">
        <f t="shared" si="50"/>
        <v>1700</v>
      </c>
      <c r="J68" s="250"/>
      <c r="K68" s="250"/>
      <c r="L68" s="250"/>
      <c r="M68" s="250"/>
      <c r="N68" s="250"/>
      <c r="O68" s="250"/>
      <c r="P68" s="250"/>
      <c r="Q68" s="250"/>
    </row>
    <row r="69" spans="1:17" s="238" customFormat="1" ht="15.75" x14ac:dyDescent="0.2">
      <c r="A69" s="211"/>
      <c r="B69" s="291">
        <v>3292</v>
      </c>
      <c r="C69" s="211"/>
      <c r="D69" s="312" t="s">
        <v>259</v>
      </c>
      <c r="E69" s="207">
        <f>SUM(POSEBNI_DIO_!C40,POSEBNI_DIO_!C119)</f>
        <v>649.94000000000005</v>
      </c>
      <c r="F69" s="207">
        <f>SUM(POSEBNI_DIO_!D40,POSEBNI_DIO_!D119)</f>
        <v>753</v>
      </c>
      <c r="G69" s="207">
        <f>SUM(POSEBNI_DIO_!E40,POSEBNI_DIO_!E119)</f>
        <v>800</v>
      </c>
      <c r="H69" s="207">
        <f>SUM(POSEBNI_DIO_!F40,POSEBNI_DIO_!F119)</f>
        <v>700</v>
      </c>
      <c r="I69" s="207">
        <f>SUM(POSEBNI_DIO_!G40,POSEBNI_DIO_!G119)</f>
        <v>700</v>
      </c>
      <c r="J69" s="237"/>
      <c r="K69" s="237"/>
      <c r="L69" s="237"/>
      <c r="M69" s="237"/>
      <c r="N69" s="237"/>
      <c r="O69" s="237"/>
      <c r="P69" s="237"/>
      <c r="Q69" s="237"/>
    </row>
    <row r="70" spans="1:17" s="238" customFormat="1" ht="15.75" x14ac:dyDescent="0.2">
      <c r="A70" s="211"/>
      <c r="B70" s="291" t="s">
        <v>192</v>
      </c>
      <c r="C70" s="211"/>
      <c r="D70" s="312" t="s">
        <v>193</v>
      </c>
      <c r="E70" s="207">
        <f>SUM(POSEBNI_DIO_!C41)</f>
        <v>49.61</v>
      </c>
      <c r="F70" s="207">
        <f>SUM(POSEBNI_DIO_!D41)</f>
        <v>300</v>
      </c>
      <c r="G70" s="207">
        <f>SUM(POSEBNI_DIO_!E41)</f>
        <v>300</v>
      </c>
      <c r="H70" s="207">
        <f>SUM(POSEBNI_DIO_!F41)</f>
        <v>300</v>
      </c>
      <c r="I70" s="207">
        <f>SUM(POSEBNI_DIO_!G41)</f>
        <v>300</v>
      </c>
      <c r="J70" s="237"/>
      <c r="K70" s="237"/>
      <c r="L70" s="237"/>
      <c r="M70" s="237"/>
      <c r="N70" s="237"/>
      <c r="O70" s="237"/>
      <c r="P70" s="237"/>
      <c r="Q70" s="237"/>
    </row>
    <row r="71" spans="1:17" s="238" customFormat="1" ht="15.75" x14ac:dyDescent="0.2">
      <c r="A71" s="211"/>
      <c r="B71" s="291">
        <v>3294</v>
      </c>
      <c r="C71" s="211"/>
      <c r="D71" s="312" t="s">
        <v>263</v>
      </c>
      <c r="E71" s="207">
        <f>SUM(POSEBNI_DIO_!C42)</f>
        <v>59.73</v>
      </c>
      <c r="F71" s="207">
        <f>SUM(POSEBNI_DIO_!D42)</f>
        <v>60</v>
      </c>
      <c r="G71" s="207">
        <f>SUM(POSEBNI_DIO_!E42)</f>
        <v>500</v>
      </c>
      <c r="H71" s="207">
        <f>SUM(POSEBNI_DIO_!F42)</f>
        <v>500</v>
      </c>
      <c r="I71" s="207">
        <f>SUM(POSEBNI_DIO_!G42)</f>
        <v>500</v>
      </c>
      <c r="J71" s="237"/>
      <c r="K71" s="237"/>
      <c r="L71" s="237"/>
      <c r="M71" s="237"/>
      <c r="N71" s="237"/>
      <c r="O71" s="237"/>
      <c r="P71" s="237"/>
      <c r="Q71" s="237"/>
    </row>
    <row r="72" spans="1:17" s="238" customFormat="1" ht="15.75" x14ac:dyDescent="0.2">
      <c r="A72" s="211"/>
      <c r="B72" s="291">
        <v>3296</v>
      </c>
      <c r="C72" s="211"/>
      <c r="D72" s="312" t="s">
        <v>266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37"/>
      <c r="K72" s="237"/>
      <c r="L72" s="237"/>
      <c r="M72" s="237"/>
      <c r="N72" s="237"/>
      <c r="O72" s="237"/>
      <c r="P72" s="237"/>
      <c r="Q72" s="237"/>
    </row>
    <row r="73" spans="1:17" s="238" customFormat="1" ht="15.75" x14ac:dyDescent="0.2">
      <c r="A73" s="211"/>
      <c r="B73" s="291" t="s">
        <v>194</v>
      </c>
      <c r="C73" s="211"/>
      <c r="D73" s="312" t="s">
        <v>113</v>
      </c>
      <c r="E73" s="207">
        <f>SUM(POSEBNI_DIO_!C43)</f>
        <v>25.2</v>
      </c>
      <c r="F73" s="207">
        <f>SUM(POSEBNI_DIO_!D43)</f>
        <v>200</v>
      </c>
      <c r="G73" s="207">
        <f>SUM(POSEBNI_DIO_!E43)</f>
        <v>200</v>
      </c>
      <c r="H73" s="207">
        <f>SUM(POSEBNI_DIO_!F43)</f>
        <v>200</v>
      </c>
      <c r="I73" s="207">
        <f>SUM(POSEBNI_DIO_!G43)</f>
        <v>200</v>
      </c>
      <c r="J73" s="237"/>
      <c r="K73" s="237"/>
      <c r="L73" s="237"/>
      <c r="M73" s="237"/>
      <c r="N73" s="237"/>
      <c r="O73" s="237"/>
      <c r="P73" s="237"/>
      <c r="Q73" s="237"/>
    </row>
    <row r="74" spans="1:17" s="238" customFormat="1" x14ac:dyDescent="0.2">
      <c r="A74" s="210"/>
      <c r="B74" s="204">
        <v>34</v>
      </c>
      <c r="C74" s="210"/>
      <c r="D74" s="11" t="s">
        <v>19</v>
      </c>
      <c r="E74" s="12">
        <f t="shared" ref="E74:F74" si="51">SUM(E75)</f>
        <v>636.46</v>
      </c>
      <c r="F74" s="12">
        <f t="shared" si="51"/>
        <v>750</v>
      </c>
      <c r="G74" s="12">
        <f>SUM(G75)</f>
        <v>740</v>
      </c>
      <c r="H74" s="12">
        <f t="shared" ref="H74:I74" si="52">SUM(H75)</f>
        <v>740</v>
      </c>
      <c r="I74" s="12">
        <f t="shared" si="52"/>
        <v>740</v>
      </c>
      <c r="J74" s="237"/>
      <c r="K74" s="237"/>
      <c r="L74" s="237"/>
      <c r="M74" s="237"/>
      <c r="N74" s="237"/>
      <c r="O74" s="237"/>
      <c r="P74" s="237"/>
      <c r="Q74" s="237"/>
    </row>
    <row r="75" spans="1:17" s="251" customFormat="1" x14ac:dyDescent="0.2">
      <c r="A75" s="209"/>
      <c r="B75" s="205">
        <v>343</v>
      </c>
      <c r="C75" s="209"/>
      <c r="D75" s="209" t="s">
        <v>115</v>
      </c>
      <c r="E75" s="203">
        <f t="shared" ref="E75:F75" si="53">SUM(E76:E77)</f>
        <v>636.46</v>
      </c>
      <c r="F75" s="203">
        <f t="shared" si="53"/>
        <v>750</v>
      </c>
      <c r="G75" s="203">
        <f>SUM(G76:G77)</f>
        <v>740</v>
      </c>
      <c r="H75" s="203">
        <f t="shared" ref="H75:I75" si="54">SUM(H76:H77)</f>
        <v>740</v>
      </c>
      <c r="I75" s="203">
        <f t="shared" si="54"/>
        <v>740</v>
      </c>
      <c r="J75" s="250"/>
      <c r="K75" s="250"/>
      <c r="L75" s="250"/>
      <c r="M75" s="250"/>
      <c r="N75" s="250"/>
      <c r="O75" s="250"/>
      <c r="P75" s="250"/>
      <c r="Q75" s="250"/>
    </row>
    <row r="76" spans="1:17" s="238" customFormat="1" ht="31.5" x14ac:dyDescent="0.2">
      <c r="A76" s="211"/>
      <c r="B76" s="291" t="s">
        <v>195</v>
      </c>
      <c r="C76" s="211"/>
      <c r="D76" s="312" t="s">
        <v>196</v>
      </c>
      <c r="E76" s="207">
        <f>SUM(POSEBNI_DIO_!C46)</f>
        <v>636.46</v>
      </c>
      <c r="F76" s="207">
        <f>SUM(POSEBNI_DIO_!D46)</f>
        <v>750</v>
      </c>
      <c r="G76" s="207">
        <f>SUM(POSEBNI_DIO_!E46)</f>
        <v>740</v>
      </c>
      <c r="H76" s="207">
        <f>SUM(POSEBNI_DIO_!F46)</f>
        <v>740</v>
      </c>
      <c r="I76" s="207">
        <f>SUM(POSEBNI_DIO_!G46)</f>
        <v>740</v>
      </c>
      <c r="J76" s="237"/>
      <c r="K76" s="237"/>
      <c r="L76" s="237"/>
      <c r="M76" s="237"/>
      <c r="N76" s="237"/>
      <c r="O76" s="237"/>
      <c r="P76" s="237"/>
      <c r="Q76" s="237"/>
    </row>
    <row r="77" spans="1:17" s="238" customFormat="1" ht="15.75" x14ac:dyDescent="0.2">
      <c r="A77" s="211"/>
      <c r="B77" s="349">
        <v>3433</v>
      </c>
      <c r="C77" s="211"/>
      <c r="D77" s="350" t="s">
        <v>267</v>
      </c>
      <c r="E77" s="207">
        <v>0</v>
      </c>
      <c r="F77" s="207">
        <v>0</v>
      </c>
      <c r="G77" s="207">
        <v>0</v>
      </c>
      <c r="H77" s="207">
        <v>0</v>
      </c>
      <c r="I77" s="207">
        <v>0</v>
      </c>
      <c r="J77" s="237"/>
      <c r="K77" s="237"/>
      <c r="L77" s="237"/>
      <c r="M77" s="237"/>
      <c r="N77" s="237"/>
      <c r="O77" s="237"/>
      <c r="P77" s="237"/>
      <c r="Q77" s="237"/>
    </row>
    <row r="78" spans="1:17" s="238" customFormat="1" x14ac:dyDescent="0.2">
      <c r="A78" s="224"/>
      <c r="B78" s="220"/>
      <c r="C78" s="221" t="s">
        <v>40</v>
      </c>
      <c r="D78" s="222" t="s">
        <v>43</v>
      </c>
      <c r="E78" s="223">
        <f t="shared" ref="E78:F78" si="55">SUM(E37,E45,E74)</f>
        <v>384356.53</v>
      </c>
      <c r="F78" s="223">
        <f t="shared" si="55"/>
        <v>492475</v>
      </c>
      <c r="G78" s="223">
        <f>SUM(G37,G45,G74)</f>
        <v>527910</v>
      </c>
      <c r="H78" s="223">
        <f t="shared" ref="H78:I78" si="56">SUM(H37,H45,H74)</f>
        <v>529410</v>
      </c>
      <c r="I78" s="223">
        <f t="shared" si="56"/>
        <v>533610</v>
      </c>
      <c r="J78" s="237"/>
      <c r="K78" s="237"/>
      <c r="L78" s="237"/>
      <c r="M78" s="237"/>
      <c r="N78" s="237"/>
      <c r="O78" s="237"/>
      <c r="P78" s="237"/>
      <c r="Q78" s="237"/>
    </row>
    <row r="79" spans="1:17" s="238" customFormat="1" x14ac:dyDescent="0.2">
      <c r="A79" s="210"/>
      <c r="B79" s="204">
        <v>31</v>
      </c>
      <c r="C79" s="210"/>
      <c r="D79" s="11" t="s">
        <v>15</v>
      </c>
      <c r="E79" s="12">
        <f>SUM(E80)</f>
        <v>2746.11</v>
      </c>
      <c r="F79" s="12">
        <f t="shared" ref="F79:I79" si="57">SUM(F80)</f>
        <v>2011.03</v>
      </c>
      <c r="G79" s="12">
        <f t="shared" si="57"/>
        <v>0</v>
      </c>
      <c r="H79" s="12">
        <f t="shared" si="57"/>
        <v>0</v>
      </c>
      <c r="I79" s="12">
        <f t="shared" si="57"/>
        <v>0</v>
      </c>
      <c r="J79" s="237"/>
      <c r="K79" s="237"/>
      <c r="L79" s="237"/>
      <c r="M79" s="237"/>
      <c r="N79" s="237"/>
      <c r="O79" s="237"/>
      <c r="P79" s="237"/>
      <c r="Q79" s="237"/>
    </row>
    <row r="80" spans="1:17" s="251" customFormat="1" x14ac:dyDescent="0.2">
      <c r="A80" s="209"/>
      <c r="B80" s="205">
        <v>312</v>
      </c>
      <c r="C80" s="211"/>
      <c r="D80" s="209" t="s">
        <v>258</v>
      </c>
      <c r="E80" s="203">
        <f>SUM(E81)</f>
        <v>2746.11</v>
      </c>
      <c r="F80" s="203">
        <f t="shared" ref="F80:I80" si="58">SUM(F81)</f>
        <v>2011.03</v>
      </c>
      <c r="G80" s="203">
        <f t="shared" si="58"/>
        <v>0</v>
      </c>
      <c r="H80" s="203">
        <f t="shared" si="58"/>
        <v>0</v>
      </c>
      <c r="I80" s="203">
        <f t="shared" si="58"/>
        <v>0</v>
      </c>
      <c r="J80" s="250"/>
      <c r="K80" s="250"/>
      <c r="L80" s="250"/>
      <c r="M80" s="250"/>
      <c r="N80" s="250"/>
      <c r="O80" s="250"/>
      <c r="P80" s="250"/>
      <c r="Q80" s="250"/>
    </row>
    <row r="81" spans="1:17" s="238" customFormat="1" ht="15.75" x14ac:dyDescent="0.2">
      <c r="A81" s="211"/>
      <c r="B81" s="349">
        <v>3121</v>
      </c>
      <c r="C81" s="211"/>
      <c r="D81" s="350" t="s">
        <v>258</v>
      </c>
      <c r="E81" s="207">
        <f>SUM(POSEBNI_DIO_!C52)</f>
        <v>2746.11</v>
      </c>
      <c r="F81" s="207">
        <f>SUM(POSEBNI_DIO_!D52)</f>
        <v>2011.03</v>
      </c>
      <c r="G81" s="207">
        <f>SUM(POSEBNI_DIO_!E52)</f>
        <v>0</v>
      </c>
      <c r="H81" s="207">
        <f>SUM(POSEBNI_DIO_!F52)</f>
        <v>0</v>
      </c>
      <c r="I81" s="207">
        <f>SUM(POSEBNI_DIO_!G52)</f>
        <v>0</v>
      </c>
      <c r="J81" s="237"/>
      <c r="K81" s="237"/>
      <c r="L81" s="237"/>
      <c r="M81" s="237"/>
      <c r="N81" s="237"/>
      <c r="O81" s="237"/>
      <c r="P81" s="237"/>
      <c r="Q81" s="237"/>
    </row>
    <row r="82" spans="1:17" s="238" customFormat="1" x14ac:dyDescent="0.2">
      <c r="A82" s="210"/>
      <c r="B82" s="204">
        <v>32</v>
      </c>
      <c r="C82" s="210"/>
      <c r="D82" s="11" t="s">
        <v>16</v>
      </c>
      <c r="E82" s="12">
        <f>SUM(E83,E85,E87,E92)</f>
        <v>93.66</v>
      </c>
      <c r="F82" s="12">
        <f>SUM(F83,F85,F87,F92)</f>
        <v>5085.74</v>
      </c>
      <c r="G82" s="12">
        <f t="shared" ref="G82:I82" si="59">SUM(G83,G85,G87,G92)</f>
        <v>4000</v>
      </c>
      <c r="H82" s="12">
        <f t="shared" si="59"/>
        <v>4000</v>
      </c>
      <c r="I82" s="12">
        <f t="shared" si="59"/>
        <v>4000</v>
      </c>
      <c r="J82" s="237"/>
      <c r="K82" s="237"/>
      <c r="L82" s="237"/>
      <c r="M82" s="237"/>
      <c r="N82" s="237"/>
      <c r="O82" s="237"/>
      <c r="P82" s="237"/>
      <c r="Q82" s="237"/>
    </row>
    <row r="83" spans="1:17" s="251" customFormat="1" x14ac:dyDescent="0.2">
      <c r="A83" s="209"/>
      <c r="B83" s="205">
        <v>321</v>
      </c>
      <c r="C83" s="211"/>
      <c r="D83" s="209" t="s">
        <v>111</v>
      </c>
      <c r="E83" s="203">
        <f>SUM(E84)</f>
        <v>0</v>
      </c>
      <c r="F83" s="203">
        <f t="shared" ref="F83:I83" si="60">SUM(F84)</f>
        <v>201.3</v>
      </c>
      <c r="G83" s="203">
        <f t="shared" si="60"/>
        <v>0</v>
      </c>
      <c r="H83" s="203">
        <f t="shared" si="60"/>
        <v>0</v>
      </c>
      <c r="I83" s="203">
        <f t="shared" si="60"/>
        <v>0</v>
      </c>
      <c r="J83" s="250"/>
      <c r="K83" s="250"/>
      <c r="L83" s="250"/>
      <c r="M83" s="250"/>
      <c r="N83" s="250"/>
      <c r="O83" s="250"/>
      <c r="P83" s="250"/>
      <c r="Q83" s="250"/>
    </row>
    <row r="84" spans="1:17" s="238" customFormat="1" x14ac:dyDescent="0.2">
      <c r="A84" s="211"/>
      <c r="B84" s="206" t="s">
        <v>176</v>
      </c>
      <c r="C84" s="211"/>
      <c r="D84" s="211" t="s">
        <v>177</v>
      </c>
      <c r="E84" s="207">
        <f>SUM(POSEBNI_DIO_!C53)</f>
        <v>0</v>
      </c>
      <c r="F84" s="207">
        <f>SUM(POSEBNI_DIO_!D53)</f>
        <v>201.3</v>
      </c>
      <c r="G84" s="207">
        <f>SUM(POSEBNI_DIO_!E53)</f>
        <v>0</v>
      </c>
      <c r="H84" s="207">
        <f>SUM(POSEBNI_DIO_!F53)</f>
        <v>0</v>
      </c>
      <c r="I84" s="207">
        <f>SUM(POSEBNI_DIO_!G53)</f>
        <v>0</v>
      </c>
      <c r="J84" s="237"/>
      <c r="K84" s="237"/>
      <c r="L84" s="237"/>
      <c r="M84" s="237"/>
      <c r="N84" s="237"/>
      <c r="O84" s="237"/>
      <c r="P84" s="237"/>
      <c r="Q84" s="237"/>
    </row>
    <row r="85" spans="1:17" s="251" customFormat="1" x14ac:dyDescent="0.2">
      <c r="A85" s="209"/>
      <c r="B85" s="205">
        <v>322</v>
      </c>
      <c r="C85" s="211"/>
      <c r="D85" s="209" t="s">
        <v>112</v>
      </c>
      <c r="E85" s="203">
        <f>SUM(E86)</f>
        <v>0.21</v>
      </c>
      <c r="F85" s="203">
        <f>SUM(F86)</f>
        <v>242.61</v>
      </c>
      <c r="G85" s="203">
        <f t="shared" ref="G85:I85" si="61">SUM(G86)</f>
        <v>0</v>
      </c>
      <c r="H85" s="203">
        <f t="shared" si="61"/>
        <v>0</v>
      </c>
      <c r="I85" s="203">
        <f t="shared" si="61"/>
        <v>0</v>
      </c>
      <c r="J85" s="250"/>
      <c r="K85" s="250"/>
      <c r="L85" s="250"/>
      <c r="M85" s="250"/>
      <c r="N85" s="250"/>
      <c r="O85" s="250"/>
      <c r="P85" s="250"/>
      <c r="Q85" s="250"/>
    </row>
    <row r="86" spans="1:17" s="238" customFormat="1" x14ac:dyDescent="0.2">
      <c r="A86" s="211"/>
      <c r="B86" s="206" t="s">
        <v>179</v>
      </c>
      <c r="C86" s="211"/>
      <c r="D86" s="211" t="s">
        <v>126</v>
      </c>
      <c r="E86" s="207">
        <f>SUM(POSEBNI_DIO_!C55)</f>
        <v>0.21</v>
      </c>
      <c r="F86" s="207">
        <f>SUM(POSEBNI_DIO_!D55)</f>
        <v>242.61</v>
      </c>
      <c r="G86" s="207">
        <f>SUM(POSEBNI_DIO_!E55)</f>
        <v>0</v>
      </c>
      <c r="H86" s="207">
        <f>SUM(POSEBNI_DIO_!F55)</f>
        <v>0</v>
      </c>
      <c r="I86" s="207">
        <f>SUM(POSEBNI_DIO_!G55)</f>
        <v>0</v>
      </c>
      <c r="J86" s="237"/>
      <c r="K86" s="237"/>
      <c r="L86" s="237"/>
      <c r="M86" s="237"/>
      <c r="N86" s="237"/>
      <c r="O86" s="237"/>
      <c r="P86" s="237"/>
      <c r="Q86" s="237"/>
    </row>
    <row r="87" spans="1:17" s="241" customFormat="1" x14ac:dyDescent="0.2">
      <c r="A87" s="209"/>
      <c r="B87" s="205">
        <v>323</v>
      </c>
      <c r="C87" s="211"/>
      <c r="D87" s="209" t="s">
        <v>98</v>
      </c>
      <c r="E87" s="203">
        <f>SUM(E88:E91)</f>
        <v>0</v>
      </c>
      <c r="F87" s="203">
        <f>SUM(F88:F91)</f>
        <v>4641.83</v>
      </c>
      <c r="G87" s="203">
        <f t="shared" ref="G87:I87" si="62">SUM(G88:G91)</f>
        <v>4000</v>
      </c>
      <c r="H87" s="203">
        <f t="shared" si="62"/>
        <v>4000</v>
      </c>
      <c r="I87" s="203">
        <f t="shared" si="62"/>
        <v>4000</v>
      </c>
      <c r="J87" s="240"/>
      <c r="K87" s="240"/>
      <c r="L87" s="240"/>
      <c r="M87" s="240"/>
      <c r="N87" s="240"/>
      <c r="O87" s="240"/>
      <c r="P87" s="240"/>
      <c r="Q87" s="240"/>
    </row>
    <row r="88" spans="1:17" s="241" customFormat="1" ht="15.75" x14ac:dyDescent="0.2">
      <c r="A88" s="209"/>
      <c r="B88" s="291" t="s">
        <v>184</v>
      </c>
      <c r="C88" s="211"/>
      <c r="D88" s="312" t="s">
        <v>185</v>
      </c>
      <c r="E88" s="207">
        <f>SUM(POSEBNI_DIO_!C57)</f>
        <v>0</v>
      </c>
      <c r="F88" s="207">
        <f>SUM(POSEBNI_DIO_!D57)</f>
        <v>41</v>
      </c>
      <c r="G88" s="207">
        <f>SUM(POSEBNI_DIO_!E57)</f>
        <v>0</v>
      </c>
      <c r="H88" s="207">
        <f>SUM(POSEBNI_DIO_!F57)</f>
        <v>0</v>
      </c>
      <c r="I88" s="207">
        <f>SUM(POSEBNI_DIO_!G57)</f>
        <v>0</v>
      </c>
      <c r="J88" s="240"/>
      <c r="K88" s="240"/>
      <c r="L88" s="240"/>
      <c r="M88" s="240"/>
      <c r="N88" s="240"/>
      <c r="O88" s="240"/>
      <c r="P88" s="240"/>
      <c r="Q88" s="240"/>
    </row>
    <row r="89" spans="1:17" s="238" customFormat="1" ht="31.5" x14ac:dyDescent="0.2">
      <c r="A89" s="211"/>
      <c r="B89" s="291" t="s">
        <v>186</v>
      </c>
      <c r="C89" s="211"/>
      <c r="D89" s="312" t="s">
        <v>187</v>
      </c>
      <c r="E89" s="207">
        <f>SUM(POSEBNI_DIO_!C58)</f>
        <v>0</v>
      </c>
      <c r="F89" s="207">
        <f>SUM(POSEBNI_DIO_!D58)</f>
        <v>2000</v>
      </c>
      <c r="G89" s="207">
        <f>SUM(POSEBNI_DIO_!E58)</f>
        <v>2000</v>
      </c>
      <c r="H89" s="207">
        <f>SUM(POSEBNI_DIO_!F58)</f>
        <v>2000</v>
      </c>
      <c r="I89" s="207">
        <f>SUM(POSEBNI_DIO_!G58)</f>
        <v>2000</v>
      </c>
      <c r="J89" s="237"/>
      <c r="K89" s="237"/>
      <c r="L89" s="237"/>
      <c r="M89" s="237"/>
      <c r="N89" s="237"/>
      <c r="O89" s="237"/>
      <c r="P89" s="237"/>
      <c r="Q89" s="237"/>
    </row>
    <row r="90" spans="1:17" s="238" customFormat="1" ht="15.75" x14ac:dyDescent="0.2">
      <c r="A90" s="211"/>
      <c r="B90" s="291" t="s">
        <v>272</v>
      </c>
      <c r="C90" s="211"/>
      <c r="D90" s="312" t="s">
        <v>129</v>
      </c>
      <c r="E90" s="207">
        <f>SUM(POSEBNI_DIO_!C59)</f>
        <v>0</v>
      </c>
      <c r="F90" s="207">
        <f>SUM(POSEBNI_DIO_!D59)</f>
        <v>600.83000000000004</v>
      </c>
      <c r="G90" s="207">
        <f>SUM(POSEBNI_DIO_!E59)</f>
        <v>0</v>
      </c>
      <c r="H90" s="207">
        <f>SUM(POSEBNI_DIO_!F59)</f>
        <v>0</v>
      </c>
      <c r="I90" s="207">
        <f>SUM(POSEBNI_DIO_!G59)</f>
        <v>0</v>
      </c>
      <c r="J90" s="237"/>
      <c r="K90" s="237"/>
      <c r="L90" s="237"/>
      <c r="M90" s="237"/>
      <c r="N90" s="237"/>
      <c r="O90" s="237"/>
      <c r="P90" s="237"/>
      <c r="Q90" s="237"/>
    </row>
    <row r="91" spans="1:17" s="238" customFormat="1" ht="15.75" x14ac:dyDescent="0.2">
      <c r="A91" s="211"/>
      <c r="B91" s="291" t="s">
        <v>191</v>
      </c>
      <c r="C91" s="211"/>
      <c r="D91" s="312" t="s">
        <v>130</v>
      </c>
      <c r="E91" s="207">
        <f>SUM(POSEBNI_DIO_!C60)</f>
        <v>0</v>
      </c>
      <c r="F91" s="207">
        <f>SUM(POSEBNI_DIO_!D60)</f>
        <v>2000</v>
      </c>
      <c r="G91" s="207">
        <f>SUM(POSEBNI_DIO_!E60)</f>
        <v>2000</v>
      </c>
      <c r="H91" s="207">
        <f>SUM(POSEBNI_DIO_!F60)</f>
        <v>2000</v>
      </c>
      <c r="I91" s="207">
        <f>SUM(POSEBNI_DIO_!G60)</f>
        <v>2000</v>
      </c>
      <c r="J91" s="237"/>
      <c r="K91" s="237"/>
      <c r="L91" s="237"/>
      <c r="M91" s="237"/>
      <c r="N91" s="237"/>
      <c r="O91" s="237"/>
      <c r="P91" s="237"/>
      <c r="Q91" s="237"/>
    </row>
    <row r="92" spans="1:17" s="241" customFormat="1" x14ac:dyDescent="0.2">
      <c r="A92" s="209"/>
      <c r="B92" s="205" t="s">
        <v>268</v>
      </c>
      <c r="C92" s="211"/>
      <c r="D92" s="209" t="s">
        <v>197</v>
      </c>
      <c r="E92" s="203">
        <f>SUM(E93)</f>
        <v>93.45</v>
      </c>
      <c r="F92" s="203">
        <f t="shared" ref="F92:I92" si="63">SUM(F93)</f>
        <v>0</v>
      </c>
      <c r="G92" s="203">
        <f t="shared" si="63"/>
        <v>0</v>
      </c>
      <c r="H92" s="203">
        <f t="shared" si="63"/>
        <v>0</v>
      </c>
      <c r="I92" s="203">
        <f t="shared" si="63"/>
        <v>0</v>
      </c>
      <c r="J92" s="240"/>
      <c r="K92" s="240"/>
      <c r="L92" s="240"/>
      <c r="M92" s="240"/>
      <c r="N92" s="240"/>
      <c r="O92" s="240"/>
      <c r="P92" s="240"/>
      <c r="Q92" s="240"/>
    </row>
    <row r="93" spans="1:17" s="238" customFormat="1" x14ac:dyDescent="0.2">
      <c r="A93" s="211"/>
      <c r="B93" s="206">
        <v>3241</v>
      </c>
      <c r="C93" s="211"/>
      <c r="D93" s="211" t="s">
        <v>197</v>
      </c>
      <c r="E93" s="207">
        <f>SUM(POSEBNI_DIO_!C62)</f>
        <v>93.45</v>
      </c>
      <c r="F93" s="207">
        <f>SUM(POSEBNI_DIO_!D62)</f>
        <v>0</v>
      </c>
      <c r="G93" s="207">
        <f>SUM(POSEBNI_DIO_!E62)</f>
        <v>0</v>
      </c>
      <c r="H93" s="207">
        <f>SUM(POSEBNI_DIO_!F62)</f>
        <v>0</v>
      </c>
      <c r="I93" s="207">
        <f>SUM(POSEBNI_DIO_!G62)</f>
        <v>0</v>
      </c>
      <c r="J93" s="237"/>
      <c r="K93" s="237"/>
      <c r="L93" s="237"/>
      <c r="M93" s="237"/>
      <c r="N93" s="237"/>
      <c r="O93" s="237"/>
      <c r="P93" s="237"/>
      <c r="Q93" s="237"/>
    </row>
    <row r="94" spans="1:17" s="241" customFormat="1" x14ac:dyDescent="0.2">
      <c r="A94" s="210"/>
      <c r="B94" s="204">
        <v>34</v>
      </c>
      <c r="C94" s="210"/>
      <c r="D94" s="11" t="s">
        <v>19</v>
      </c>
      <c r="E94" s="12">
        <f>SUM(E95)</f>
        <v>3.54</v>
      </c>
      <c r="F94" s="12">
        <f t="shared" ref="F94:I94" si="64">SUM(F95)</f>
        <v>0</v>
      </c>
      <c r="G94" s="12">
        <f t="shared" si="64"/>
        <v>0</v>
      </c>
      <c r="H94" s="12">
        <f t="shared" si="64"/>
        <v>0</v>
      </c>
      <c r="I94" s="12">
        <f t="shared" si="64"/>
        <v>0</v>
      </c>
      <c r="J94" s="240"/>
      <c r="K94" s="240"/>
      <c r="L94" s="240"/>
      <c r="M94" s="240"/>
      <c r="N94" s="240"/>
      <c r="O94" s="240"/>
      <c r="P94" s="240"/>
      <c r="Q94" s="240"/>
    </row>
    <row r="95" spans="1:17" s="241" customFormat="1" x14ac:dyDescent="0.2">
      <c r="A95" s="209"/>
      <c r="B95" s="205">
        <v>343</v>
      </c>
      <c r="C95" s="211"/>
      <c r="D95" s="209" t="s">
        <v>115</v>
      </c>
      <c r="E95" s="203">
        <f>SUM(E96)</f>
        <v>3.54</v>
      </c>
      <c r="F95" s="203">
        <f t="shared" ref="F95:I95" si="65">SUM(F96)</f>
        <v>0</v>
      </c>
      <c r="G95" s="203">
        <f t="shared" si="65"/>
        <v>0</v>
      </c>
      <c r="H95" s="203">
        <f t="shared" si="65"/>
        <v>0</v>
      </c>
      <c r="I95" s="203">
        <f t="shared" si="65"/>
        <v>0</v>
      </c>
      <c r="J95" s="240"/>
      <c r="K95" s="240"/>
      <c r="L95" s="240"/>
      <c r="M95" s="240"/>
      <c r="N95" s="240"/>
      <c r="O95" s="240"/>
      <c r="P95" s="240"/>
      <c r="Q95" s="240"/>
    </row>
    <row r="96" spans="1:17" s="238" customFormat="1" ht="15.75" x14ac:dyDescent="0.2">
      <c r="A96" s="211"/>
      <c r="B96" s="291">
        <v>3432</v>
      </c>
      <c r="C96" s="211"/>
      <c r="D96" s="312" t="s">
        <v>284</v>
      </c>
      <c r="E96" s="207">
        <f>SUM(POSEBNI_DIO_!C65)</f>
        <v>3.54</v>
      </c>
      <c r="F96" s="207">
        <f>SUM(POSEBNI_DIO_!D65)</f>
        <v>0</v>
      </c>
      <c r="G96" s="207">
        <f>SUM(POSEBNI_DIO_!E65)</f>
        <v>0</v>
      </c>
      <c r="H96" s="207">
        <f>SUM(POSEBNI_DIO_!F65)</f>
        <v>0</v>
      </c>
      <c r="I96" s="207">
        <f>SUM(POSEBNI_DIO_!G65)</f>
        <v>0</v>
      </c>
      <c r="J96" s="237"/>
      <c r="K96" s="237"/>
      <c r="L96" s="237"/>
      <c r="M96" s="237"/>
      <c r="N96" s="237"/>
      <c r="O96" s="237"/>
      <c r="P96" s="237"/>
      <c r="Q96" s="237"/>
    </row>
    <row r="97" spans="1:17" s="241" customFormat="1" x14ac:dyDescent="0.2">
      <c r="A97" s="224"/>
      <c r="B97" s="220"/>
      <c r="C97" s="221" t="s">
        <v>37</v>
      </c>
      <c r="D97" s="222" t="s">
        <v>54</v>
      </c>
      <c r="E97" s="223">
        <f>SUM(E79,E82,E94)</f>
        <v>2843.31</v>
      </c>
      <c r="F97" s="223">
        <f>SUM(F79,F82,F94)</f>
        <v>7096.7699999999995</v>
      </c>
      <c r="G97" s="223">
        <f>SUM(G79,G82,G94)</f>
        <v>4000</v>
      </c>
      <c r="H97" s="223">
        <f>SUM(H79,H82,H94)</f>
        <v>4000</v>
      </c>
      <c r="I97" s="223">
        <f>SUM(I79,I82,I94)</f>
        <v>4000</v>
      </c>
      <c r="J97" s="240"/>
      <c r="K97" s="240"/>
      <c r="L97" s="240"/>
      <c r="M97" s="240"/>
      <c r="N97" s="240"/>
      <c r="O97" s="240"/>
      <c r="P97" s="240"/>
      <c r="Q97" s="240"/>
    </row>
    <row r="98" spans="1:17" s="238" customFormat="1" x14ac:dyDescent="0.2">
      <c r="A98" s="210"/>
      <c r="B98" s="204">
        <v>31</v>
      </c>
      <c r="C98" s="210"/>
      <c r="D98" s="11" t="s">
        <v>15</v>
      </c>
      <c r="E98" s="12">
        <f>SUM(E99)</f>
        <v>0</v>
      </c>
      <c r="F98" s="12">
        <f t="shared" ref="F98:I98" si="66">SUM(F99)</f>
        <v>6500</v>
      </c>
      <c r="G98" s="12">
        <f t="shared" si="66"/>
        <v>0</v>
      </c>
      <c r="H98" s="12">
        <f t="shared" si="66"/>
        <v>0</v>
      </c>
      <c r="I98" s="12">
        <f t="shared" si="66"/>
        <v>0</v>
      </c>
      <c r="J98" s="237"/>
      <c r="K98" s="237"/>
      <c r="L98" s="237"/>
      <c r="M98" s="237"/>
      <c r="N98" s="237"/>
      <c r="O98" s="237"/>
      <c r="P98" s="237"/>
      <c r="Q98" s="237"/>
    </row>
    <row r="99" spans="1:17" s="251" customFormat="1" x14ac:dyDescent="0.2">
      <c r="A99" s="209"/>
      <c r="B99" s="205">
        <v>311</v>
      </c>
      <c r="C99" s="211"/>
      <c r="D99" s="209" t="s">
        <v>104</v>
      </c>
      <c r="E99" s="203">
        <f>SUM(E100)</f>
        <v>0</v>
      </c>
      <c r="F99" s="203">
        <f t="shared" ref="F99:I99" si="67">SUM(F100)</f>
        <v>6500</v>
      </c>
      <c r="G99" s="203">
        <f t="shared" si="67"/>
        <v>0</v>
      </c>
      <c r="H99" s="203">
        <f t="shared" si="67"/>
        <v>0</v>
      </c>
      <c r="I99" s="203">
        <f t="shared" si="67"/>
        <v>0</v>
      </c>
      <c r="J99" s="250"/>
      <c r="K99" s="250"/>
      <c r="L99" s="250"/>
      <c r="M99" s="250"/>
      <c r="N99" s="250"/>
      <c r="O99" s="250"/>
      <c r="P99" s="250"/>
      <c r="Q99" s="250"/>
    </row>
    <row r="100" spans="1:17" s="238" customFormat="1" x14ac:dyDescent="0.2">
      <c r="A100" s="211"/>
      <c r="B100" s="206">
        <v>3111</v>
      </c>
      <c r="C100" s="211"/>
      <c r="D100" s="211" t="s">
        <v>174</v>
      </c>
      <c r="E100" s="207">
        <f>SUM(POSEBNI_DIO_!C70)</f>
        <v>0</v>
      </c>
      <c r="F100" s="207">
        <f>SUM(POSEBNI_DIO_!D70)</f>
        <v>6500</v>
      </c>
      <c r="G100" s="207">
        <f>SUM(POSEBNI_DIO_!E70)</f>
        <v>0</v>
      </c>
      <c r="H100" s="207">
        <f>SUM(POSEBNI_DIO_!F70)</f>
        <v>0</v>
      </c>
      <c r="I100" s="207">
        <f>SUM(POSEBNI_DIO_!G70)</f>
        <v>0</v>
      </c>
      <c r="J100" s="237"/>
      <c r="K100" s="237"/>
      <c r="L100" s="237"/>
      <c r="M100" s="237"/>
      <c r="N100" s="237"/>
      <c r="O100" s="237"/>
      <c r="P100" s="237"/>
      <c r="Q100" s="237"/>
    </row>
    <row r="101" spans="1:17" s="238" customFormat="1" x14ac:dyDescent="0.2">
      <c r="A101" s="210"/>
      <c r="B101" s="204">
        <v>32</v>
      </c>
      <c r="C101" s="210"/>
      <c r="D101" s="11" t="s">
        <v>16</v>
      </c>
      <c r="E101" s="12">
        <f>SUM(E102,E105)</f>
        <v>593.84</v>
      </c>
      <c r="F101" s="12">
        <f t="shared" ref="F101:I101" si="68">SUM(F102,F105)</f>
        <v>2800</v>
      </c>
      <c r="G101" s="12">
        <f t="shared" si="68"/>
        <v>4000</v>
      </c>
      <c r="H101" s="12">
        <f t="shared" si="68"/>
        <v>4000</v>
      </c>
      <c r="I101" s="12">
        <f t="shared" si="68"/>
        <v>4000</v>
      </c>
      <c r="J101" s="237"/>
      <c r="K101" s="237"/>
      <c r="L101" s="237"/>
      <c r="M101" s="237"/>
      <c r="N101" s="237"/>
      <c r="O101" s="237"/>
      <c r="P101" s="237"/>
      <c r="Q101" s="237"/>
    </row>
    <row r="102" spans="1:17" s="251" customFormat="1" x14ac:dyDescent="0.2">
      <c r="A102" s="209"/>
      <c r="B102" s="205">
        <v>321</v>
      </c>
      <c r="C102" s="211"/>
      <c r="D102" s="209" t="s">
        <v>111</v>
      </c>
      <c r="E102" s="203">
        <f>SUM(E103:E104)</f>
        <v>36.4</v>
      </c>
      <c r="F102" s="203">
        <f t="shared" ref="F102:I102" si="69">SUM(F103:F104)</f>
        <v>100</v>
      </c>
      <c r="G102" s="203">
        <f t="shared" si="69"/>
        <v>0</v>
      </c>
      <c r="H102" s="203">
        <f t="shared" si="69"/>
        <v>0</v>
      </c>
      <c r="I102" s="203">
        <f t="shared" si="69"/>
        <v>0</v>
      </c>
      <c r="J102" s="250"/>
      <c r="K102" s="250"/>
      <c r="L102" s="250"/>
      <c r="M102" s="250"/>
      <c r="N102" s="250"/>
      <c r="O102" s="250"/>
      <c r="P102" s="250"/>
      <c r="Q102" s="250"/>
    </row>
    <row r="103" spans="1:17" s="238" customFormat="1" x14ac:dyDescent="0.2">
      <c r="A103" s="211"/>
      <c r="B103" s="206" t="s">
        <v>176</v>
      </c>
      <c r="C103" s="211"/>
      <c r="D103" s="211" t="s">
        <v>177</v>
      </c>
      <c r="E103" s="207">
        <f>SUM(POSEBNI_DIO_!C73)</f>
        <v>0</v>
      </c>
      <c r="F103" s="207">
        <f>SUM(POSEBNI_DIO_!D73)</f>
        <v>100</v>
      </c>
      <c r="G103" s="207">
        <f>SUM(POSEBNI_DIO_!E73)</f>
        <v>0</v>
      </c>
      <c r="H103" s="207">
        <f>SUM(POSEBNI_DIO_!F73)</f>
        <v>0</v>
      </c>
      <c r="I103" s="207">
        <f>SUM(POSEBNI_DIO_!G73)</f>
        <v>0</v>
      </c>
      <c r="J103" s="237"/>
      <c r="K103" s="237"/>
      <c r="L103" s="237"/>
      <c r="M103" s="237"/>
      <c r="N103" s="237"/>
      <c r="O103" s="237"/>
      <c r="P103" s="237"/>
      <c r="Q103" s="237"/>
    </row>
    <row r="104" spans="1:17" s="238" customFormat="1" x14ac:dyDescent="0.2">
      <c r="A104" s="211"/>
      <c r="B104" s="206">
        <v>3214</v>
      </c>
      <c r="C104" s="211"/>
      <c r="D104" s="211" t="s">
        <v>273</v>
      </c>
      <c r="E104" s="207">
        <f>SUM(POSEBNI_DIO_!C74)</f>
        <v>36.4</v>
      </c>
      <c r="F104" s="207">
        <f>SUM(POSEBNI_DIO_!D74)</f>
        <v>0</v>
      </c>
      <c r="G104" s="207">
        <f>SUM(POSEBNI_DIO_!E74)</f>
        <v>0</v>
      </c>
      <c r="H104" s="207">
        <f>SUM(POSEBNI_DIO_!F74)</f>
        <v>0</v>
      </c>
      <c r="I104" s="207">
        <f>SUM(POSEBNI_DIO_!G74)</f>
        <v>0</v>
      </c>
      <c r="J104" s="237"/>
      <c r="K104" s="237"/>
      <c r="L104" s="237"/>
      <c r="M104" s="237"/>
      <c r="N104" s="237"/>
      <c r="O104" s="237"/>
      <c r="P104" s="237"/>
      <c r="Q104" s="237"/>
    </row>
    <row r="105" spans="1:17" s="238" customFormat="1" ht="15.75" customHeight="1" x14ac:dyDescent="0.2">
      <c r="A105" s="209"/>
      <c r="B105" s="216">
        <v>323</v>
      </c>
      <c r="C105" s="242"/>
      <c r="D105" s="213" t="s">
        <v>98</v>
      </c>
      <c r="E105" s="203">
        <f t="shared" ref="E105:F105" si="70">SUM(E106:E109)</f>
        <v>557.44000000000005</v>
      </c>
      <c r="F105" s="203">
        <f t="shared" si="70"/>
        <v>2700</v>
      </c>
      <c r="G105" s="203">
        <f>SUM(G106:G109)</f>
        <v>4000</v>
      </c>
      <c r="H105" s="203">
        <f t="shared" ref="H105:I105" si="71">SUM(H106:H109)</f>
        <v>4000</v>
      </c>
      <c r="I105" s="203">
        <f t="shared" si="71"/>
        <v>4000</v>
      </c>
      <c r="J105" s="237"/>
      <c r="K105" s="237"/>
      <c r="L105" s="237"/>
      <c r="M105" s="237"/>
      <c r="N105" s="237"/>
      <c r="O105" s="237"/>
      <c r="P105" s="237"/>
      <c r="Q105" s="237"/>
    </row>
    <row r="106" spans="1:17" s="238" customFormat="1" ht="15.75" customHeight="1" x14ac:dyDescent="0.2">
      <c r="A106" s="211"/>
      <c r="B106" s="217" t="s">
        <v>186</v>
      </c>
      <c r="C106" s="243"/>
      <c r="D106" s="214" t="s">
        <v>187</v>
      </c>
      <c r="E106" s="207">
        <f>SUM(POSEBNI_DIO_!C76)</f>
        <v>0</v>
      </c>
      <c r="F106" s="207">
        <f>SUM(POSEBNI_DIO_!D76)</f>
        <v>1000</v>
      </c>
      <c r="G106" s="207">
        <f>SUM(POSEBNI_DIO_!E76)</f>
        <v>2000</v>
      </c>
      <c r="H106" s="207">
        <f>SUM(POSEBNI_DIO_!F76)</f>
        <v>2000</v>
      </c>
      <c r="I106" s="207">
        <f>SUM(POSEBNI_DIO_!G76)</f>
        <v>2000</v>
      </c>
      <c r="J106" s="237"/>
      <c r="K106" s="237"/>
      <c r="L106" s="237"/>
      <c r="M106" s="237"/>
      <c r="N106" s="237"/>
      <c r="O106" s="237"/>
      <c r="P106" s="237"/>
      <c r="Q106" s="237"/>
    </row>
    <row r="107" spans="1:17" s="238" customFormat="1" ht="15.75" customHeight="1" x14ac:dyDescent="0.2">
      <c r="A107" s="211"/>
      <c r="B107" s="217">
        <v>3236</v>
      </c>
      <c r="C107" s="243"/>
      <c r="D107" s="214" t="s">
        <v>128</v>
      </c>
      <c r="E107" s="207">
        <f>SUM(POSEBNI_DIO_!C77)</f>
        <v>318.54000000000002</v>
      </c>
      <c r="F107" s="207">
        <f>SUM(POSEBNI_DIO_!D77)</f>
        <v>0</v>
      </c>
      <c r="G107" s="207">
        <f>SUM(POSEBNI_DIO_!E77)</f>
        <v>0</v>
      </c>
      <c r="H107" s="207">
        <f>SUM(POSEBNI_DIO_!F77)</f>
        <v>0</v>
      </c>
      <c r="I107" s="207">
        <f>SUM(POSEBNI_DIO_!G77)</f>
        <v>0</v>
      </c>
      <c r="J107" s="237"/>
      <c r="K107" s="237"/>
      <c r="L107" s="237"/>
      <c r="M107" s="237"/>
      <c r="N107" s="237"/>
      <c r="O107" s="237"/>
      <c r="P107" s="237"/>
      <c r="Q107" s="237"/>
    </row>
    <row r="108" spans="1:17" s="238" customFormat="1" ht="15.75" customHeight="1" x14ac:dyDescent="0.2">
      <c r="A108" s="211"/>
      <c r="B108" s="217">
        <v>3237</v>
      </c>
      <c r="C108" s="243"/>
      <c r="D108" s="214" t="s">
        <v>129</v>
      </c>
      <c r="E108" s="207">
        <f>SUM(POSEBNI_DIO_!C78)</f>
        <v>238.9</v>
      </c>
      <c r="F108" s="207">
        <f>SUM(POSEBNI_DIO_!D78)</f>
        <v>0</v>
      </c>
      <c r="G108" s="207">
        <f>SUM(POSEBNI_DIO_!E78)</f>
        <v>0</v>
      </c>
      <c r="H108" s="207">
        <f>SUM(POSEBNI_DIO_!F78)</f>
        <v>0</v>
      </c>
      <c r="I108" s="207">
        <f>SUM(POSEBNI_DIO_!G78)</f>
        <v>0</v>
      </c>
      <c r="J108" s="237"/>
      <c r="K108" s="237"/>
      <c r="L108" s="237"/>
      <c r="M108" s="237"/>
      <c r="N108" s="237"/>
      <c r="O108" s="237"/>
      <c r="P108" s="237"/>
      <c r="Q108" s="237"/>
    </row>
    <row r="109" spans="1:17" s="238" customFormat="1" x14ac:dyDescent="0.2">
      <c r="A109" s="211"/>
      <c r="B109" s="217" t="s">
        <v>191</v>
      </c>
      <c r="C109" s="243"/>
      <c r="D109" s="214" t="s">
        <v>130</v>
      </c>
      <c r="E109" s="207">
        <f>SUM(POSEBNI_DIO_!C79)</f>
        <v>0</v>
      </c>
      <c r="F109" s="207">
        <f>SUM(POSEBNI_DIO_!D79)</f>
        <v>1700</v>
      </c>
      <c r="G109" s="207">
        <f>SUM(POSEBNI_DIO_!E79)</f>
        <v>2000</v>
      </c>
      <c r="H109" s="207">
        <f>SUM(POSEBNI_DIO_!F79)</f>
        <v>2000</v>
      </c>
      <c r="I109" s="207">
        <f>SUM(POSEBNI_DIO_!G79)</f>
        <v>2000</v>
      </c>
      <c r="J109" s="237"/>
      <c r="K109" s="237"/>
      <c r="L109" s="237"/>
      <c r="M109" s="237"/>
      <c r="N109" s="237"/>
      <c r="O109" s="237"/>
      <c r="P109" s="237"/>
      <c r="Q109" s="237"/>
    </row>
    <row r="110" spans="1:17" s="241" customFormat="1" x14ac:dyDescent="0.2">
      <c r="A110" s="224"/>
      <c r="B110" s="220"/>
      <c r="C110" s="221" t="s">
        <v>247</v>
      </c>
      <c r="D110" s="222" t="s">
        <v>260</v>
      </c>
      <c r="E110" s="223">
        <f>SUM(E98,E101)</f>
        <v>593.84</v>
      </c>
      <c r="F110" s="223">
        <f>SUM(F98,F101)</f>
        <v>9300</v>
      </c>
      <c r="G110" s="223">
        <f t="shared" ref="G110:I110" si="72">SUM(G98,G101)</f>
        <v>4000</v>
      </c>
      <c r="H110" s="223">
        <f t="shared" si="72"/>
        <v>4000</v>
      </c>
      <c r="I110" s="223">
        <f t="shared" si="72"/>
        <v>4000</v>
      </c>
      <c r="J110" s="240"/>
      <c r="K110" s="240"/>
      <c r="L110" s="240"/>
      <c r="M110" s="240"/>
      <c r="N110" s="240"/>
      <c r="O110" s="240"/>
      <c r="P110" s="240"/>
      <c r="Q110" s="240"/>
    </row>
    <row r="111" spans="1:17" s="238" customFormat="1" x14ac:dyDescent="0.2">
      <c r="A111" s="233"/>
      <c r="B111" s="233">
        <v>3</v>
      </c>
      <c r="C111" s="234"/>
      <c r="D111" s="235" t="s">
        <v>44</v>
      </c>
      <c r="E111" s="16">
        <f>SUM(E112,E117)</f>
        <v>11537.749999999998</v>
      </c>
      <c r="F111" s="16">
        <f t="shared" ref="F111:I111" si="73">SUM(F112,F117)</f>
        <v>15417.529999999999</v>
      </c>
      <c r="G111" s="16">
        <f t="shared" si="73"/>
        <v>0</v>
      </c>
      <c r="H111" s="16">
        <f t="shared" si="73"/>
        <v>0</v>
      </c>
      <c r="I111" s="16">
        <f t="shared" si="73"/>
        <v>0</v>
      </c>
      <c r="J111" s="237"/>
      <c r="K111" s="237"/>
      <c r="L111" s="237"/>
      <c r="M111" s="237"/>
      <c r="N111" s="237"/>
      <c r="O111" s="237"/>
      <c r="P111" s="237"/>
      <c r="Q111" s="237"/>
    </row>
    <row r="112" spans="1:17" s="238" customFormat="1" x14ac:dyDescent="0.2">
      <c r="A112" s="210"/>
      <c r="B112" s="204">
        <v>31</v>
      </c>
      <c r="C112" s="210"/>
      <c r="D112" s="11" t="s">
        <v>15</v>
      </c>
      <c r="E112" s="12">
        <f>SUM(E113,E115)</f>
        <v>11086.369999999999</v>
      </c>
      <c r="F112" s="12">
        <f t="shared" ref="F112:I112" si="74">SUM(F113,F115)</f>
        <v>15408.369999999999</v>
      </c>
      <c r="G112" s="12">
        <f t="shared" si="74"/>
        <v>0</v>
      </c>
      <c r="H112" s="12">
        <f t="shared" si="74"/>
        <v>0</v>
      </c>
      <c r="I112" s="12">
        <f t="shared" si="74"/>
        <v>0</v>
      </c>
      <c r="J112" s="237"/>
      <c r="K112" s="237"/>
      <c r="L112" s="237"/>
      <c r="M112" s="237"/>
      <c r="N112" s="237"/>
      <c r="O112" s="237"/>
      <c r="P112" s="237"/>
      <c r="Q112" s="237"/>
    </row>
    <row r="113" spans="1:17" s="251" customFormat="1" x14ac:dyDescent="0.2">
      <c r="A113" s="209"/>
      <c r="B113" s="205">
        <v>311</v>
      </c>
      <c r="C113" s="211"/>
      <c r="D113" s="209" t="s">
        <v>104</v>
      </c>
      <c r="E113" s="203">
        <f>SUM(E114)</f>
        <v>10726.13</v>
      </c>
      <c r="F113" s="203">
        <f t="shared" ref="F113:I113" si="75">SUM(F114)</f>
        <v>15408.369999999999</v>
      </c>
      <c r="G113" s="203">
        <f t="shared" si="75"/>
        <v>0</v>
      </c>
      <c r="H113" s="203">
        <f t="shared" si="75"/>
        <v>0</v>
      </c>
      <c r="I113" s="203">
        <f t="shared" si="75"/>
        <v>0</v>
      </c>
      <c r="J113" s="250"/>
      <c r="K113" s="250"/>
      <c r="L113" s="250"/>
      <c r="M113" s="250"/>
      <c r="N113" s="250"/>
      <c r="O113" s="250"/>
      <c r="P113" s="250"/>
      <c r="Q113" s="250"/>
    </row>
    <row r="114" spans="1:17" s="238" customFormat="1" ht="15.75" customHeight="1" x14ac:dyDescent="0.2">
      <c r="A114" s="211"/>
      <c r="B114" s="217">
        <v>3111</v>
      </c>
      <c r="C114" s="243"/>
      <c r="D114" s="214" t="s">
        <v>174</v>
      </c>
      <c r="E114" s="207">
        <f>SUM(POSEBNI_DIO_!C89)</f>
        <v>10726.13</v>
      </c>
      <c r="F114" s="207">
        <f>SUM(POSEBNI_DIO_!D89)</f>
        <v>15408.369999999999</v>
      </c>
      <c r="G114" s="207">
        <f>SUM(POSEBNI_DIO_!E89)</f>
        <v>0</v>
      </c>
      <c r="H114" s="207">
        <f>SUM(POSEBNI_DIO_!F89)</f>
        <v>0</v>
      </c>
      <c r="I114" s="207">
        <f>SUM(POSEBNI_DIO_!G89)</f>
        <v>0</v>
      </c>
      <c r="J114" s="237"/>
      <c r="K114" s="237"/>
      <c r="L114" s="237"/>
      <c r="M114" s="237"/>
      <c r="N114" s="237"/>
      <c r="O114" s="237"/>
      <c r="P114" s="237"/>
      <c r="Q114" s="237"/>
    </row>
    <row r="115" spans="1:17" s="251" customFormat="1" x14ac:dyDescent="0.2">
      <c r="A115" s="209"/>
      <c r="B115" s="205">
        <v>312</v>
      </c>
      <c r="C115" s="211"/>
      <c r="D115" s="209" t="s">
        <v>258</v>
      </c>
      <c r="E115" s="203">
        <f>SUM(E116)</f>
        <v>360.24</v>
      </c>
      <c r="F115" s="203">
        <f t="shared" ref="F115:I115" si="76">SUM(F116)</f>
        <v>0</v>
      </c>
      <c r="G115" s="203">
        <f t="shared" si="76"/>
        <v>0</v>
      </c>
      <c r="H115" s="203">
        <f t="shared" si="76"/>
        <v>0</v>
      </c>
      <c r="I115" s="203">
        <f t="shared" si="76"/>
        <v>0</v>
      </c>
      <c r="J115" s="250"/>
      <c r="K115" s="250"/>
      <c r="L115" s="250"/>
      <c r="M115" s="250"/>
      <c r="N115" s="250"/>
      <c r="O115" s="250"/>
      <c r="P115" s="250"/>
      <c r="Q115" s="250"/>
    </row>
    <row r="116" spans="1:17" s="238" customFormat="1" ht="15.75" customHeight="1" x14ac:dyDescent="0.2">
      <c r="A116" s="211"/>
      <c r="B116" s="217">
        <v>3121</v>
      </c>
      <c r="C116" s="243"/>
      <c r="D116" s="214" t="s">
        <v>258</v>
      </c>
      <c r="E116" s="207">
        <f>SUM(POSEBNI_DIO_!C91)</f>
        <v>360.24</v>
      </c>
      <c r="F116" s="207">
        <f>SUM(POSEBNI_DIO_!D91)</f>
        <v>0</v>
      </c>
      <c r="G116" s="207">
        <f>SUM(POSEBNI_DIO_!E91)</f>
        <v>0</v>
      </c>
      <c r="H116" s="207">
        <f>SUM(POSEBNI_DIO_!F91)</f>
        <v>0</v>
      </c>
      <c r="I116" s="207">
        <f>SUM(POSEBNI_DIO_!G91)</f>
        <v>0</v>
      </c>
      <c r="J116" s="237"/>
      <c r="K116" s="237"/>
      <c r="L116" s="237"/>
      <c r="M116" s="237"/>
      <c r="N116" s="237"/>
      <c r="O116" s="237"/>
      <c r="P116" s="237"/>
      <c r="Q116" s="237"/>
    </row>
    <row r="117" spans="1:17" s="238" customFormat="1" x14ac:dyDescent="0.2">
      <c r="A117" s="210"/>
      <c r="B117" s="204">
        <v>32</v>
      </c>
      <c r="C117" s="210"/>
      <c r="D117" s="11" t="s">
        <v>16</v>
      </c>
      <c r="E117" s="12">
        <f>SUM(E118)</f>
        <v>451.38</v>
      </c>
      <c r="F117" s="12">
        <f t="shared" ref="F117:I117" si="77">SUM(F118)</f>
        <v>9.1599999999999966</v>
      </c>
      <c r="G117" s="12">
        <f t="shared" si="77"/>
        <v>0</v>
      </c>
      <c r="H117" s="12">
        <f t="shared" si="77"/>
        <v>0</v>
      </c>
      <c r="I117" s="12">
        <f t="shared" si="77"/>
        <v>0</v>
      </c>
      <c r="J117" s="237"/>
      <c r="K117" s="237"/>
      <c r="L117" s="237"/>
      <c r="M117" s="237"/>
      <c r="N117" s="237"/>
      <c r="O117" s="237"/>
      <c r="P117" s="237"/>
      <c r="Q117" s="237"/>
    </row>
    <row r="118" spans="1:17" s="251" customFormat="1" x14ac:dyDescent="0.2">
      <c r="A118" s="209"/>
      <c r="B118" s="205">
        <v>321</v>
      </c>
      <c r="C118" s="211"/>
      <c r="D118" s="209" t="s">
        <v>111</v>
      </c>
      <c r="E118" s="203">
        <f>SUM(E119)</f>
        <v>451.38</v>
      </c>
      <c r="F118" s="203">
        <f t="shared" ref="F118:I118" si="78">SUM(F119)</f>
        <v>9.1599999999999966</v>
      </c>
      <c r="G118" s="203">
        <f t="shared" si="78"/>
        <v>0</v>
      </c>
      <c r="H118" s="203">
        <f t="shared" si="78"/>
        <v>0</v>
      </c>
      <c r="I118" s="203">
        <f t="shared" si="78"/>
        <v>0</v>
      </c>
      <c r="J118" s="250"/>
      <c r="K118" s="250"/>
      <c r="L118" s="250"/>
      <c r="M118" s="250"/>
      <c r="N118" s="250"/>
      <c r="O118" s="250"/>
      <c r="P118" s="250"/>
      <c r="Q118" s="250"/>
    </row>
    <row r="119" spans="1:17" s="238" customFormat="1" ht="16.5" customHeight="1" x14ac:dyDescent="0.2">
      <c r="A119" s="211"/>
      <c r="B119" s="217" t="s">
        <v>178</v>
      </c>
      <c r="C119" s="243"/>
      <c r="D119" s="214" t="s">
        <v>119</v>
      </c>
      <c r="E119" s="207">
        <f>SUM(POSEBNI_DIO_!C94)</f>
        <v>451.38</v>
      </c>
      <c r="F119" s="207">
        <f>SUM(POSEBNI_DIO_!D94)</f>
        <v>9.1599999999999966</v>
      </c>
      <c r="G119" s="207">
        <f>SUM(POSEBNI_DIO_!E94)</f>
        <v>0</v>
      </c>
      <c r="H119" s="207">
        <f>SUM(POSEBNI_DIO_!F94)</f>
        <v>0</v>
      </c>
      <c r="I119" s="207">
        <f>SUM(POSEBNI_DIO_!G94)</f>
        <v>0</v>
      </c>
      <c r="J119" s="237"/>
      <c r="K119" s="237"/>
      <c r="L119" s="237"/>
      <c r="M119" s="237"/>
      <c r="N119" s="237"/>
      <c r="O119" s="237"/>
      <c r="P119" s="237"/>
      <c r="Q119" s="237"/>
    </row>
    <row r="120" spans="1:17" s="241" customFormat="1" x14ac:dyDescent="0.2">
      <c r="A120" s="224"/>
      <c r="B120" s="220"/>
      <c r="C120" s="221" t="s">
        <v>281</v>
      </c>
      <c r="D120" s="222" t="s">
        <v>282</v>
      </c>
      <c r="E120" s="223">
        <f>SUM(E111)</f>
        <v>11537.749999999998</v>
      </c>
      <c r="F120" s="223">
        <f t="shared" ref="F120:I120" si="79">SUM(F111)</f>
        <v>15417.529999999999</v>
      </c>
      <c r="G120" s="223">
        <f t="shared" si="79"/>
        <v>0</v>
      </c>
      <c r="H120" s="223">
        <f t="shared" si="79"/>
        <v>0</v>
      </c>
      <c r="I120" s="223">
        <f t="shared" si="79"/>
        <v>0</v>
      </c>
      <c r="J120" s="240"/>
      <c r="K120" s="240"/>
      <c r="L120" s="240"/>
      <c r="M120" s="240"/>
      <c r="N120" s="240"/>
      <c r="O120" s="240"/>
      <c r="P120" s="240"/>
      <c r="Q120" s="240"/>
    </row>
    <row r="121" spans="1:17" s="241" customFormat="1" x14ac:dyDescent="0.2">
      <c r="A121" s="210"/>
      <c r="B121" s="204" t="s">
        <v>271</v>
      </c>
      <c r="C121" s="210"/>
      <c r="D121" s="11" t="s">
        <v>16</v>
      </c>
      <c r="E121" s="12">
        <f>SUM(E122,E124)</f>
        <v>0</v>
      </c>
      <c r="F121" s="12">
        <f>SUM(F122,F124)</f>
        <v>900</v>
      </c>
      <c r="G121" s="12">
        <f t="shared" ref="G121:I121" si="80">SUM(G122,G124)</f>
        <v>0</v>
      </c>
      <c r="H121" s="12">
        <f t="shared" si="80"/>
        <v>0</v>
      </c>
      <c r="I121" s="12">
        <f t="shared" si="80"/>
        <v>0</v>
      </c>
      <c r="J121" s="240"/>
      <c r="K121" s="240"/>
      <c r="L121" s="240"/>
      <c r="M121" s="240"/>
      <c r="N121" s="240"/>
      <c r="O121" s="240"/>
      <c r="P121" s="240"/>
      <c r="Q121" s="240"/>
    </row>
    <row r="122" spans="1:17" s="251" customFormat="1" x14ac:dyDescent="0.2">
      <c r="A122" s="209"/>
      <c r="B122" s="205">
        <v>322</v>
      </c>
      <c r="C122" s="211"/>
      <c r="D122" s="209" t="s">
        <v>112</v>
      </c>
      <c r="E122" s="203">
        <f>SUM(E123)</f>
        <v>0</v>
      </c>
      <c r="F122" s="203">
        <f>SUM(F123)</f>
        <v>380.89</v>
      </c>
      <c r="G122" s="203">
        <f t="shared" ref="G122:I122" si="81">SUM(G123)</f>
        <v>0</v>
      </c>
      <c r="H122" s="203">
        <f t="shared" si="81"/>
        <v>0</v>
      </c>
      <c r="I122" s="203">
        <f t="shared" si="81"/>
        <v>0</v>
      </c>
      <c r="J122" s="250"/>
      <c r="K122" s="250"/>
      <c r="L122" s="250"/>
      <c r="M122" s="250"/>
      <c r="N122" s="250"/>
      <c r="O122" s="250"/>
      <c r="P122" s="250"/>
      <c r="Q122" s="250"/>
    </row>
    <row r="123" spans="1:17" s="238" customFormat="1" ht="15.75" customHeight="1" x14ac:dyDescent="0.2">
      <c r="A123" s="211"/>
      <c r="B123" s="217" t="s">
        <v>179</v>
      </c>
      <c r="C123" s="243"/>
      <c r="D123" s="214" t="s">
        <v>126</v>
      </c>
      <c r="E123" s="207">
        <f>SUM(POSEBNI_DIO_!C99)</f>
        <v>0</v>
      </c>
      <c r="F123" s="207">
        <f>SUM(POSEBNI_DIO_!D99)</f>
        <v>380.89</v>
      </c>
      <c r="G123" s="207">
        <f>SUM(POSEBNI_DIO_!E99)</f>
        <v>0</v>
      </c>
      <c r="H123" s="207">
        <f>SUM(POSEBNI_DIO_!F99)</f>
        <v>0</v>
      </c>
      <c r="I123" s="207">
        <f>SUM(POSEBNI_DIO_!G99)</f>
        <v>0</v>
      </c>
      <c r="J123" s="237"/>
      <c r="K123" s="237"/>
      <c r="L123" s="237"/>
      <c r="M123" s="237"/>
      <c r="N123" s="237"/>
      <c r="O123" s="237"/>
      <c r="P123" s="237"/>
      <c r="Q123" s="237"/>
    </row>
    <row r="124" spans="1:17" s="241" customFormat="1" x14ac:dyDescent="0.2">
      <c r="A124" s="209"/>
      <c r="B124" s="13" t="s">
        <v>269</v>
      </c>
      <c r="C124" s="242"/>
      <c r="D124" s="213" t="s">
        <v>112</v>
      </c>
      <c r="E124" s="208">
        <f>SUM(E125:E127)</f>
        <v>0</v>
      </c>
      <c r="F124" s="208">
        <f>SUM(F125:F127)</f>
        <v>519.11</v>
      </c>
      <c r="G124" s="208">
        <f t="shared" ref="G124:I124" si="82">SUM(G125:G127)</f>
        <v>0</v>
      </c>
      <c r="H124" s="208">
        <f t="shared" si="82"/>
        <v>0</v>
      </c>
      <c r="I124" s="208">
        <f t="shared" si="82"/>
        <v>0</v>
      </c>
      <c r="J124" s="240"/>
      <c r="K124" s="240"/>
      <c r="L124" s="240"/>
      <c r="M124" s="240"/>
      <c r="N124" s="240"/>
      <c r="O124" s="240"/>
      <c r="P124" s="240"/>
      <c r="Q124" s="240"/>
    </row>
    <row r="125" spans="1:17" s="238" customFormat="1" x14ac:dyDescent="0.2">
      <c r="A125" s="211"/>
      <c r="B125" s="206" t="s">
        <v>186</v>
      </c>
      <c r="C125" s="211"/>
      <c r="D125" s="211" t="s">
        <v>187</v>
      </c>
      <c r="E125" s="207">
        <f>SUM(POSEBNI_DIO_!C101)</f>
        <v>0</v>
      </c>
      <c r="F125" s="207">
        <f>SUM(POSEBNI_DIO_!D101)</f>
        <v>267.25</v>
      </c>
      <c r="G125" s="207">
        <f>SUM(POSEBNI_DIO_!E101)</f>
        <v>0</v>
      </c>
      <c r="H125" s="207">
        <f>SUM(POSEBNI_DIO_!F101)</f>
        <v>0</v>
      </c>
      <c r="I125" s="207">
        <f>SUM(POSEBNI_DIO_!G101)</f>
        <v>0</v>
      </c>
      <c r="J125" s="237"/>
      <c r="K125" s="237"/>
      <c r="L125" s="237"/>
      <c r="M125" s="237"/>
      <c r="N125" s="237"/>
      <c r="O125" s="237"/>
      <c r="P125" s="237"/>
      <c r="Q125" s="237"/>
    </row>
    <row r="126" spans="1:17" s="238" customFormat="1" x14ac:dyDescent="0.2">
      <c r="A126" s="211"/>
      <c r="B126" s="206" t="s">
        <v>272</v>
      </c>
      <c r="C126" s="211"/>
      <c r="D126" s="211" t="s">
        <v>129</v>
      </c>
      <c r="E126" s="207">
        <f>SUM(POSEBNI_DIO_!C102)</f>
        <v>0</v>
      </c>
      <c r="F126" s="207">
        <f>SUM(POSEBNI_DIO_!D102)</f>
        <v>90</v>
      </c>
      <c r="G126" s="207">
        <f>SUM(POSEBNI_DIO_!E102)</f>
        <v>0</v>
      </c>
      <c r="H126" s="207">
        <f>SUM(POSEBNI_DIO_!F102)</f>
        <v>0</v>
      </c>
      <c r="I126" s="207">
        <f>SUM(POSEBNI_DIO_!G102)</f>
        <v>0</v>
      </c>
      <c r="J126" s="237"/>
      <c r="K126" s="237"/>
      <c r="L126" s="237"/>
      <c r="M126" s="237"/>
      <c r="N126" s="237"/>
      <c r="O126" s="237"/>
      <c r="P126" s="237"/>
      <c r="Q126" s="237"/>
    </row>
    <row r="127" spans="1:17" s="238" customFormat="1" x14ac:dyDescent="0.2">
      <c r="A127" s="211"/>
      <c r="B127" s="206" t="s">
        <v>191</v>
      </c>
      <c r="C127" s="211"/>
      <c r="D127" s="211" t="s">
        <v>270</v>
      </c>
      <c r="E127" s="207">
        <f>SUM(POSEBNI_DIO_!C103)</f>
        <v>0</v>
      </c>
      <c r="F127" s="207">
        <f>SUM(POSEBNI_DIO_!D103)</f>
        <v>161.86000000000001</v>
      </c>
      <c r="G127" s="207">
        <f>SUM(POSEBNI_DIO_!E103)</f>
        <v>0</v>
      </c>
      <c r="H127" s="207">
        <f>SUM(POSEBNI_DIO_!F103)</f>
        <v>0</v>
      </c>
      <c r="I127" s="207">
        <f>SUM(POSEBNI_DIO_!G103)</f>
        <v>0</v>
      </c>
      <c r="J127" s="237"/>
      <c r="K127" s="237"/>
      <c r="L127" s="237"/>
      <c r="M127" s="237"/>
      <c r="N127" s="237"/>
      <c r="O127" s="237"/>
      <c r="P127" s="237"/>
      <c r="Q127" s="237"/>
    </row>
    <row r="128" spans="1:17" s="241" customFormat="1" ht="13.9" customHeight="1" x14ac:dyDescent="0.2">
      <c r="A128" s="224"/>
      <c r="B128" s="229"/>
      <c r="C128" s="221" t="s">
        <v>38</v>
      </c>
      <c r="D128" s="222" t="s">
        <v>39</v>
      </c>
      <c r="E128" s="223">
        <f>SUM(E121)</f>
        <v>0</v>
      </c>
      <c r="F128" s="223">
        <f>SUM(F121)</f>
        <v>900</v>
      </c>
      <c r="G128" s="223">
        <f>SUM(G121)</f>
        <v>0</v>
      </c>
      <c r="H128" s="223">
        <f>SUM(H121)</f>
        <v>0</v>
      </c>
      <c r="I128" s="223">
        <f>SUM(I121)</f>
        <v>0</v>
      </c>
      <c r="J128" s="240"/>
      <c r="K128" s="240"/>
      <c r="L128" s="240"/>
      <c r="M128" s="240"/>
      <c r="N128" s="240"/>
      <c r="O128" s="240"/>
      <c r="P128" s="240"/>
      <c r="Q128" s="240"/>
    </row>
    <row r="129" spans="1:17" s="238" customFormat="1" x14ac:dyDescent="0.2">
      <c r="A129" s="8">
        <v>4</v>
      </c>
      <c r="B129" s="216"/>
      <c r="C129" s="13"/>
      <c r="D129" s="9" t="s">
        <v>20</v>
      </c>
      <c r="E129" s="14">
        <f>SUM(E140,E145)</f>
        <v>9559.630000000001</v>
      </c>
      <c r="F129" s="14">
        <f>SUM(F140,F145)</f>
        <v>8276.66</v>
      </c>
      <c r="G129" s="14">
        <f t="shared" ref="G129:I129" si="83">SUM(G140,G145)</f>
        <v>10766</v>
      </c>
      <c r="H129" s="14">
        <f t="shared" si="83"/>
        <v>10766</v>
      </c>
      <c r="I129" s="14">
        <f t="shared" si="83"/>
        <v>10766</v>
      </c>
      <c r="J129" s="237"/>
      <c r="K129" s="237"/>
      <c r="L129" s="237"/>
      <c r="M129" s="237"/>
      <c r="N129" s="237"/>
      <c r="O129" s="237"/>
      <c r="P129" s="237"/>
      <c r="Q129" s="237"/>
    </row>
    <row r="130" spans="1:17" s="253" customFormat="1" x14ac:dyDescent="0.2">
      <c r="A130" s="210"/>
      <c r="B130" s="204">
        <v>41</v>
      </c>
      <c r="C130" s="210"/>
      <c r="D130" s="11" t="s">
        <v>286</v>
      </c>
      <c r="E130" s="12">
        <f t="shared" ref="E130:F130" si="84">SUM(E131)</f>
        <v>0</v>
      </c>
      <c r="F130" s="12">
        <f t="shared" si="84"/>
        <v>0</v>
      </c>
      <c r="G130" s="12">
        <f>SUM(G131)</f>
        <v>7039</v>
      </c>
      <c r="H130" s="12">
        <f t="shared" ref="H130:I130" si="85">SUM(H131)</f>
        <v>0</v>
      </c>
      <c r="I130" s="12">
        <f t="shared" si="85"/>
        <v>0</v>
      </c>
      <c r="J130" s="252"/>
      <c r="K130" s="252"/>
      <c r="L130" s="252"/>
      <c r="M130" s="252"/>
      <c r="N130" s="252"/>
      <c r="O130" s="252"/>
      <c r="P130" s="252"/>
      <c r="Q130" s="252"/>
    </row>
    <row r="131" spans="1:17" s="241" customFormat="1" x14ac:dyDescent="0.2">
      <c r="A131" s="209"/>
      <c r="B131" s="13">
        <v>412</v>
      </c>
      <c r="C131" s="242"/>
      <c r="D131" s="213" t="s">
        <v>99</v>
      </c>
      <c r="E131" s="208">
        <f t="shared" ref="E131:F131" si="86">SUM(E132:E133)</f>
        <v>0</v>
      </c>
      <c r="F131" s="208">
        <f t="shared" si="86"/>
        <v>0</v>
      </c>
      <c r="G131" s="208">
        <f>SUM(G132:G133)</f>
        <v>7039</v>
      </c>
      <c r="H131" s="208">
        <f t="shared" ref="H131:I131" si="87">SUM(H132:H133)</f>
        <v>0</v>
      </c>
      <c r="I131" s="208">
        <f t="shared" si="87"/>
        <v>0</v>
      </c>
      <c r="J131" s="240"/>
      <c r="K131" s="240"/>
      <c r="L131" s="240"/>
      <c r="M131" s="240"/>
      <c r="N131" s="240"/>
      <c r="O131" s="240"/>
      <c r="P131" s="240"/>
      <c r="Q131" s="240"/>
    </row>
    <row r="132" spans="1:17" s="238" customFormat="1" x14ac:dyDescent="0.2">
      <c r="A132" s="211"/>
      <c r="B132" s="206">
        <v>4123</v>
      </c>
      <c r="C132" s="211"/>
      <c r="D132" s="211" t="s">
        <v>287</v>
      </c>
      <c r="E132" s="207">
        <f>SUM(POSEBNI_DIO_!C123)</f>
        <v>0</v>
      </c>
      <c r="F132" s="207">
        <f>SUM(POSEBNI_DIO_!D123)</f>
        <v>0</v>
      </c>
      <c r="G132" s="207">
        <f>SUM(POSEBNI_DIO_!E123)</f>
        <v>938</v>
      </c>
      <c r="H132" s="207">
        <f>SUM(POSEBNI_DIO_!F123)</f>
        <v>0</v>
      </c>
      <c r="I132" s="207">
        <f>SUM(POSEBNI_DIO_!G123)</f>
        <v>0</v>
      </c>
      <c r="J132" s="237"/>
      <c r="K132" s="237"/>
      <c r="L132" s="237"/>
      <c r="M132" s="237"/>
      <c r="N132" s="237"/>
      <c r="O132" s="237"/>
      <c r="P132" s="237"/>
      <c r="Q132" s="237"/>
    </row>
    <row r="133" spans="1:17" s="238" customFormat="1" x14ac:dyDescent="0.2">
      <c r="A133" s="211"/>
      <c r="B133" s="206">
        <v>4124</v>
      </c>
      <c r="C133" s="211"/>
      <c r="D133" s="211" t="s">
        <v>288</v>
      </c>
      <c r="E133" s="207">
        <f>SUM(POSEBNI_DIO_!C124)</f>
        <v>0</v>
      </c>
      <c r="F133" s="207">
        <f>SUM(POSEBNI_DIO_!D124)</f>
        <v>0</v>
      </c>
      <c r="G133" s="207">
        <f>SUM(POSEBNI_DIO_!E124)</f>
        <v>6101</v>
      </c>
      <c r="H133" s="207">
        <f>SUM(POSEBNI_DIO_!F124)</f>
        <v>0</v>
      </c>
      <c r="I133" s="207">
        <f>SUM(POSEBNI_DIO_!G124)</f>
        <v>0</v>
      </c>
      <c r="J133" s="237"/>
      <c r="K133" s="237"/>
      <c r="L133" s="237"/>
      <c r="M133" s="237"/>
      <c r="N133" s="237"/>
      <c r="O133" s="237"/>
      <c r="P133" s="237"/>
      <c r="Q133" s="237"/>
    </row>
    <row r="134" spans="1:17" s="253" customFormat="1" x14ac:dyDescent="0.2">
      <c r="A134" s="210"/>
      <c r="B134" s="204">
        <v>42</v>
      </c>
      <c r="C134" s="210"/>
      <c r="D134" s="11" t="s">
        <v>17</v>
      </c>
      <c r="E134" s="12">
        <f t="shared" ref="E134:F134" si="88">SUM(E135,E138)</f>
        <v>9309.84</v>
      </c>
      <c r="F134" s="12">
        <f t="shared" si="88"/>
        <v>7651</v>
      </c>
      <c r="G134" s="12">
        <f>SUM(G135,G138)</f>
        <v>3727</v>
      </c>
      <c r="H134" s="12">
        <f t="shared" ref="H134:I134" si="89">SUM(H135,H138)</f>
        <v>10766</v>
      </c>
      <c r="I134" s="12">
        <f t="shared" si="89"/>
        <v>10766</v>
      </c>
      <c r="J134" s="252"/>
      <c r="K134" s="252"/>
      <c r="L134" s="252"/>
      <c r="M134" s="252"/>
      <c r="N134" s="252"/>
      <c r="O134" s="252"/>
      <c r="P134" s="252"/>
      <c r="Q134" s="252"/>
    </row>
    <row r="135" spans="1:17" s="241" customFormat="1" x14ac:dyDescent="0.2">
      <c r="A135" s="209"/>
      <c r="B135" s="13">
        <v>422</v>
      </c>
      <c r="C135" s="242"/>
      <c r="D135" s="213" t="s">
        <v>101</v>
      </c>
      <c r="E135" s="208">
        <f t="shared" ref="E135:F135" si="90">SUM(E136:E137)</f>
        <v>8429.09</v>
      </c>
      <c r="F135" s="208">
        <f t="shared" si="90"/>
        <v>7651</v>
      </c>
      <c r="G135" s="208">
        <f>SUM(G136:G137)</f>
        <v>3280</v>
      </c>
      <c r="H135" s="208">
        <f t="shared" ref="H135:I135" si="91">SUM(H136:H137)</f>
        <v>10766</v>
      </c>
      <c r="I135" s="208">
        <f t="shared" si="91"/>
        <v>10766</v>
      </c>
      <c r="J135" s="240"/>
      <c r="K135" s="240"/>
      <c r="L135" s="240"/>
      <c r="M135" s="240"/>
      <c r="N135" s="240"/>
      <c r="O135" s="240"/>
      <c r="P135" s="240"/>
      <c r="Q135" s="240"/>
    </row>
    <row r="136" spans="1:17" s="238" customFormat="1" x14ac:dyDescent="0.2">
      <c r="A136" s="211"/>
      <c r="B136" s="206" t="s">
        <v>198</v>
      </c>
      <c r="C136" s="211"/>
      <c r="D136" s="211" t="s">
        <v>199</v>
      </c>
      <c r="E136" s="207">
        <f>SUM(POSEBNI_DIO_!C127)</f>
        <v>6853.1399999999994</v>
      </c>
      <c r="F136" s="207">
        <f>SUM(POSEBNI_DIO_!D127)</f>
        <v>7651</v>
      </c>
      <c r="G136" s="207">
        <f>SUM(POSEBNI_DIO_!E127)</f>
        <v>2617</v>
      </c>
      <c r="H136" s="207">
        <f>SUM(POSEBNI_DIO_!F127)</f>
        <v>10766</v>
      </c>
      <c r="I136" s="207">
        <f>SUM(POSEBNI_DIO_!G127)</f>
        <v>10766</v>
      </c>
      <c r="J136" s="237"/>
      <c r="K136" s="237"/>
      <c r="L136" s="237"/>
      <c r="M136" s="237"/>
      <c r="N136" s="237"/>
      <c r="O136" s="237"/>
      <c r="P136" s="237"/>
      <c r="Q136" s="237"/>
    </row>
    <row r="137" spans="1:17" s="238" customFormat="1" x14ac:dyDescent="0.2">
      <c r="A137" s="211"/>
      <c r="B137" s="206">
        <v>4222</v>
      </c>
      <c r="C137" s="211"/>
      <c r="D137" s="211" t="s">
        <v>289</v>
      </c>
      <c r="E137" s="207">
        <f>SUM(POSEBNI_DIO_!C128)</f>
        <v>1575.95</v>
      </c>
      <c r="F137" s="207">
        <f>SUM(POSEBNI_DIO_!D128)</f>
        <v>0</v>
      </c>
      <c r="G137" s="207">
        <f>SUM(POSEBNI_DIO_!E128)</f>
        <v>663</v>
      </c>
      <c r="H137" s="207">
        <f>SUM(POSEBNI_DIO_!F128)</f>
        <v>0</v>
      </c>
      <c r="I137" s="207">
        <f>SUM(POSEBNI_DIO_!G128)</f>
        <v>0</v>
      </c>
      <c r="J137" s="237"/>
      <c r="K137" s="237"/>
      <c r="L137" s="237"/>
      <c r="M137" s="237"/>
      <c r="N137" s="237"/>
      <c r="O137" s="237"/>
      <c r="P137" s="237"/>
      <c r="Q137" s="237"/>
    </row>
    <row r="138" spans="1:17" s="241" customFormat="1" x14ac:dyDescent="0.2">
      <c r="A138" s="209"/>
      <c r="B138" s="13">
        <v>424</v>
      </c>
      <c r="C138" s="242"/>
      <c r="D138" s="213" t="s">
        <v>108</v>
      </c>
      <c r="E138" s="208">
        <f>SUM(POSEBNI_DIO_!C129)</f>
        <v>880.75</v>
      </c>
      <c r="F138" s="208">
        <f>SUM(POSEBNI_DIO_!D129)</f>
        <v>0</v>
      </c>
      <c r="G138" s="208">
        <f>SUM(POSEBNI_DIO_!E129)</f>
        <v>447</v>
      </c>
      <c r="H138" s="208">
        <f>SUM(POSEBNI_DIO_!F129)</f>
        <v>0</v>
      </c>
      <c r="I138" s="208">
        <f>SUM(POSEBNI_DIO_!G129)</f>
        <v>0</v>
      </c>
      <c r="J138" s="240"/>
      <c r="K138" s="240"/>
      <c r="L138" s="240"/>
      <c r="M138" s="240"/>
      <c r="N138" s="240"/>
      <c r="O138" s="240"/>
      <c r="P138" s="240"/>
      <c r="Q138" s="240"/>
    </row>
    <row r="139" spans="1:17" s="238" customFormat="1" x14ac:dyDescent="0.2">
      <c r="A139" s="211"/>
      <c r="B139" s="206">
        <v>4244</v>
      </c>
      <c r="C139" s="211"/>
      <c r="D139" s="211" t="s">
        <v>291</v>
      </c>
      <c r="E139" s="207">
        <f>SUM(POSEBNI_DIO_!C130)</f>
        <v>880.75</v>
      </c>
      <c r="F139" s="207">
        <f>SUM(POSEBNI_DIO_!D130)</f>
        <v>0</v>
      </c>
      <c r="G139" s="207">
        <f>SUM(POSEBNI_DIO_!E130)</f>
        <v>447</v>
      </c>
      <c r="H139" s="207">
        <f>SUM(POSEBNI_DIO_!F130)</f>
        <v>0</v>
      </c>
      <c r="I139" s="207">
        <f>SUM(POSEBNI_DIO_!G130)</f>
        <v>0</v>
      </c>
      <c r="J139" s="237"/>
      <c r="K139" s="237"/>
      <c r="L139" s="237"/>
      <c r="M139" s="237"/>
      <c r="N139" s="237"/>
      <c r="O139" s="237"/>
      <c r="P139" s="237"/>
      <c r="Q139" s="237"/>
    </row>
    <row r="140" spans="1:17" s="246" customFormat="1" x14ac:dyDescent="0.2">
      <c r="A140" s="228"/>
      <c r="B140" s="229"/>
      <c r="C140" s="221">
        <v>11</v>
      </c>
      <c r="D140" s="222" t="s">
        <v>43</v>
      </c>
      <c r="E140" s="226">
        <f t="shared" ref="E140:F140" si="92">SUM(E134,E130)</f>
        <v>9309.84</v>
      </c>
      <c r="F140" s="226">
        <f t="shared" si="92"/>
        <v>7651</v>
      </c>
      <c r="G140" s="226">
        <f>SUM(G134,G130)</f>
        <v>10766</v>
      </c>
      <c r="H140" s="226">
        <f t="shared" ref="H140:I140" si="93">SUM(H134,H130)</f>
        <v>10766</v>
      </c>
      <c r="I140" s="226">
        <f t="shared" si="93"/>
        <v>10766</v>
      </c>
      <c r="J140" s="245"/>
      <c r="K140" s="245"/>
      <c r="L140" s="245"/>
      <c r="M140" s="245"/>
      <c r="N140" s="245"/>
      <c r="O140" s="245"/>
      <c r="P140" s="245"/>
      <c r="Q140" s="245"/>
    </row>
    <row r="141" spans="1:17" s="253" customFormat="1" x14ac:dyDescent="0.2">
      <c r="A141" s="210"/>
      <c r="B141" s="204">
        <v>42</v>
      </c>
      <c r="C141" s="210"/>
      <c r="D141" s="11" t="s">
        <v>21</v>
      </c>
      <c r="E141" s="12">
        <f>SUM(E142)</f>
        <v>249.79</v>
      </c>
      <c r="F141" s="12">
        <f t="shared" ref="F141:I141" si="94">SUM(F142)</f>
        <v>625.66000000000008</v>
      </c>
      <c r="G141" s="12">
        <f t="shared" si="94"/>
        <v>0</v>
      </c>
      <c r="H141" s="12">
        <f t="shared" si="94"/>
        <v>0</v>
      </c>
      <c r="I141" s="12">
        <f t="shared" si="94"/>
        <v>0</v>
      </c>
      <c r="J141" s="252"/>
      <c r="K141" s="252"/>
      <c r="L141" s="252"/>
      <c r="M141" s="252"/>
      <c r="N141" s="252"/>
      <c r="O141" s="252"/>
      <c r="P141" s="252"/>
      <c r="Q141" s="252"/>
    </row>
    <row r="142" spans="1:17" s="241" customFormat="1" x14ac:dyDescent="0.2">
      <c r="A142" s="209"/>
      <c r="B142" s="13">
        <v>422</v>
      </c>
      <c r="C142" s="242"/>
      <c r="D142" s="213" t="s">
        <v>101</v>
      </c>
      <c r="E142" s="208">
        <f>SUM(E143:E144)</f>
        <v>249.79</v>
      </c>
      <c r="F142" s="208">
        <f t="shared" ref="F142:I142" si="95">SUM(F143:F144)</f>
        <v>625.66000000000008</v>
      </c>
      <c r="G142" s="208">
        <f t="shared" si="95"/>
        <v>0</v>
      </c>
      <c r="H142" s="208">
        <f t="shared" si="95"/>
        <v>0</v>
      </c>
      <c r="I142" s="208">
        <f t="shared" si="95"/>
        <v>0</v>
      </c>
      <c r="J142" s="240"/>
      <c r="K142" s="240"/>
      <c r="L142" s="240"/>
      <c r="M142" s="240"/>
      <c r="N142" s="240"/>
      <c r="O142" s="240"/>
      <c r="P142" s="240"/>
      <c r="Q142" s="240"/>
    </row>
    <row r="143" spans="1:17" s="238" customFormat="1" x14ac:dyDescent="0.2">
      <c r="A143" s="211"/>
      <c r="B143" s="206" t="s">
        <v>198</v>
      </c>
      <c r="C143" s="211"/>
      <c r="D143" s="211" t="s">
        <v>199</v>
      </c>
      <c r="E143" s="207">
        <f>SUM(POSEBNI_DIO_!C83)</f>
        <v>233.25</v>
      </c>
      <c r="F143" s="207">
        <f>SUM(POSEBNI_DIO_!D83)</f>
        <v>625.66000000000008</v>
      </c>
      <c r="G143" s="207">
        <f>SUM(POSEBNI_DIO_!E83)</f>
        <v>0</v>
      </c>
      <c r="H143" s="207">
        <f>SUM(POSEBNI_DIO_!F83)</f>
        <v>0</v>
      </c>
      <c r="I143" s="207">
        <f>SUM(POSEBNI_DIO_!G83)</f>
        <v>0</v>
      </c>
      <c r="J143" s="237"/>
      <c r="K143" s="237"/>
      <c r="L143" s="237"/>
      <c r="M143" s="237"/>
      <c r="N143" s="237"/>
      <c r="O143" s="237"/>
      <c r="P143" s="237"/>
      <c r="Q143" s="237"/>
    </row>
    <row r="144" spans="1:17" s="238" customFormat="1" x14ac:dyDescent="0.2">
      <c r="A144" s="211"/>
      <c r="B144" s="206">
        <v>4223</v>
      </c>
      <c r="C144" s="211"/>
      <c r="D144" s="211" t="s">
        <v>285</v>
      </c>
      <c r="E144" s="207">
        <f>SUM(POSEBNI_DIO_!C84)</f>
        <v>16.54</v>
      </c>
      <c r="F144" s="207">
        <f>SUM(POSEBNI_DIO_!D84)</f>
        <v>0</v>
      </c>
      <c r="G144" s="207">
        <f>SUM(POSEBNI_DIO_!E84)</f>
        <v>0</v>
      </c>
      <c r="H144" s="207">
        <f>SUM(POSEBNI_DIO_!F84)</f>
        <v>0</v>
      </c>
      <c r="I144" s="207">
        <f>SUM(POSEBNI_DIO_!G84)</f>
        <v>0</v>
      </c>
      <c r="J144" s="237"/>
      <c r="K144" s="237"/>
      <c r="L144" s="237"/>
      <c r="M144" s="237"/>
      <c r="N144" s="237"/>
      <c r="O144" s="237"/>
      <c r="P144" s="237"/>
      <c r="Q144" s="237"/>
    </row>
    <row r="145" spans="1:17" s="241" customFormat="1" x14ac:dyDescent="0.2">
      <c r="A145" s="224"/>
      <c r="B145" s="220"/>
      <c r="C145" s="221" t="s">
        <v>247</v>
      </c>
      <c r="D145" s="222" t="s">
        <v>260</v>
      </c>
      <c r="E145" s="223">
        <f>SUM(E141)</f>
        <v>249.79</v>
      </c>
      <c r="F145" s="223">
        <f t="shared" ref="F145:I145" si="96">SUM(F141)</f>
        <v>625.66000000000008</v>
      </c>
      <c r="G145" s="223">
        <f t="shared" si="96"/>
        <v>0</v>
      </c>
      <c r="H145" s="223">
        <f t="shared" si="96"/>
        <v>0</v>
      </c>
      <c r="I145" s="223">
        <f t="shared" si="96"/>
        <v>0</v>
      </c>
      <c r="J145" s="240"/>
      <c r="K145" s="240"/>
      <c r="L145" s="240"/>
      <c r="M145" s="240"/>
      <c r="N145" s="240"/>
      <c r="O145" s="240"/>
      <c r="P145" s="240"/>
      <c r="Q145" s="240"/>
    </row>
    <row r="146" spans="1:17" x14ac:dyDescent="0.2">
      <c r="A146" s="385" t="s">
        <v>27</v>
      </c>
      <c r="B146" s="385"/>
      <c r="C146" s="385"/>
      <c r="D146" s="385"/>
      <c r="E146" s="208">
        <f>SUM(E129,E36)</f>
        <v>408891.06000000006</v>
      </c>
      <c r="F146" s="208">
        <f>SUM(F129,F36)</f>
        <v>533465.96000000008</v>
      </c>
      <c r="G146" s="208">
        <f>SUM(G129,G36)</f>
        <v>546676</v>
      </c>
      <c r="H146" s="208">
        <f>SUM(H129,H36)</f>
        <v>548176</v>
      </c>
      <c r="I146" s="208">
        <f>SUM(I129,I36)</f>
        <v>552376</v>
      </c>
    </row>
  </sheetData>
  <mergeCells count="7">
    <mergeCell ref="A1:I1"/>
    <mergeCell ref="A146:D146"/>
    <mergeCell ref="A4:D4"/>
    <mergeCell ref="A33:I33"/>
    <mergeCell ref="A35:D35"/>
    <mergeCell ref="A28:D28"/>
    <mergeCell ref="A2:I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selection activeCell="C20" sqref="C20"/>
    </sheetView>
  </sheetViews>
  <sheetFormatPr defaultColWidth="9.140625" defaultRowHeight="15.75" x14ac:dyDescent="0.25"/>
  <cols>
    <col min="1" max="1" width="31.42578125" style="187" customWidth="1"/>
    <col min="2" max="6" width="14.140625" style="187" customWidth="1"/>
    <col min="7" max="16384" width="9.140625" style="187"/>
  </cols>
  <sheetData>
    <row r="1" spans="1:6" x14ac:dyDescent="0.25">
      <c r="A1" s="391"/>
      <c r="B1" s="391"/>
      <c r="C1" s="391"/>
      <c r="D1" s="391"/>
      <c r="E1" s="391"/>
      <c r="F1" s="391"/>
    </row>
    <row r="2" spans="1:6" ht="15.75" customHeight="1" x14ac:dyDescent="0.25">
      <c r="A2" s="391" t="s">
        <v>294</v>
      </c>
      <c r="B2" s="391"/>
      <c r="C2" s="391"/>
      <c r="D2" s="391"/>
      <c r="E2" s="391"/>
      <c r="F2" s="391"/>
    </row>
    <row r="3" spans="1:6" x14ac:dyDescent="0.25">
      <c r="A3" s="391" t="s">
        <v>29</v>
      </c>
      <c r="B3" s="391"/>
      <c r="C3" s="391"/>
      <c r="D3" s="391"/>
      <c r="E3" s="391"/>
      <c r="F3" s="391"/>
    </row>
    <row r="4" spans="1:6" x14ac:dyDescent="0.25">
      <c r="A4" s="172"/>
      <c r="B4" s="356"/>
      <c r="C4" s="356"/>
      <c r="D4" s="172"/>
      <c r="E4" s="341"/>
      <c r="F4" s="341"/>
    </row>
    <row r="5" spans="1:6" x14ac:dyDescent="0.25">
      <c r="A5" s="391" t="s">
        <v>47</v>
      </c>
      <c r="B5" s="391"/>
      <c r="C5" s="391"/>
      <c r="D5" s="392"/>
      <c r="E5" s="392"/>
      <c r="F5" s="392"/>
    </row>
    <row r="6" spans="1:6" x14ac:dyDescent="0.25">
      <c r="A6" s="172"/>
      <c r="B6" s="356"/>
      <c r="C6" s="356"/>
      <c r="D6" s="172"/>
      <c r="E6" s="341"/>
      <c r="F6" s="341"/>
    </row>
    <row r="7" spans="1:6" x14ac:dyDescent="0.25">
      <c r="A7" s="391" t="s">
        <v>48</v>
      </c>
      <c r="B7" s="391"/>
      <c r="C7" s="391"/>
      <c r="D7" s="393"/>
      <c r="E7" s="393"/>
      <c r="F7" s="393"/>
    </row>
    <row r="8" spans="1:6" x14ac:dyDescent="0.25">
      <c r="A8" s="172"/>
      <c r="B8" s="356"/>
      <c r="C8" s="356"/>
      <c r="D8" s="172"/>
      <c r="E8" s="341"/>
      <c r="F8" s="341"/>
    </row>
    <row r="9" spans="1:6" s="263" customFormat="1" ht="31.5" x14ac:dyDescent="0.25">
      <c r="A9" s="262" t="s">
        <v>49</v>
      </c>
      <c r="B9" s="297" t="s">
        <v>276</v>
      </c>
      <c r="C9" s="232" t="s">
        <v>277</v>
      </c>
      <c r="D9" s="297" t="s">
        <v>278</v>
      </c>
      <c r="E9" s="297" t="s">
        <v>275</v>
      </c>
      <c r="F9" s="297" t="s">
        <v>279</v>
      </c>
    </row>
    <row r="10" spans="1:6" s="266" customFormat="1" ht="11.25" x14ac:dyDescent="0.2">
      <c r="A10" s="264">
        <v>1</v>
      </c>
      <c r="B10" s="264"/>
      <c r="C10" s="264"/>
      <c r="D10" s="265">
        <v>4</v>
      </c>
      <c r="E10" s="265"/>
      <c r="F10" s="265"/>
    </row>
    <row r="11" spans="1:6" s="340" customFormat="1" ht="15" x14ac:dyDescent="0.25">
      <c r="A11" s="338" t="s">
        <v>250</v>
      </c>
      <c r="B11" s="339">
        <f t="shared" ref="B11:C11" si="0">SUM(B12)</f>
        <v>408891.06000000006</v>
      </c>
      <c r="C11" s="339">
        <f t="shared" si="0"/>
        <v>533465.96</v>
      </c>
      <c r="D11" s="339">
        <f>SUM(D12)</f>
        <v>546676</v>
      </c>
      <c r="E11" s="339">
        <f t="shared" ref="E11" si="1">SUM(E12)</f>
        <v>548176</v>
      </c>
      <c r="F11" s="339">
        <f>SUM(F12)</f>
        <v>552376</v>
      </c>
    </row>
    <row r="12" spans="1:6" s="263" customFormat="1" ht="17.25" customHeight="1" x14ac:dyDescent="0.25">
      <c r="A12" s="267" t="s">
        <v>265</v>
      </c>
      <c r="B12" s="268">
        <f t="shared" ref="B12:C12" si="2">SUM(B13:B13)</f>
        <v>408891.06000000006</v>
      </c>
      <c r="C12" s="268">
        <f t="shared" si="2"/>
        <v>533465.96</v>
      </c>
      <c r="D12" s="268">
        <f>SUM(D13:D13)</f>
        <v>546676</v>
      </c>
      <c r="E12" s="268">
        <f t="shared" ref="E12:F12" si="3">SUM(E13:E13)</f>
        <v>548176</v>
      </c>
      <c r="F12" s="268">
        <f t="shared" si="3"/>
        <v>552376</v>
      </c>
    </row>
    <row r="13" spans="1:6" s="263" customFormat="1" ht="15" x14ac:dyDescent="0.25">
      <c r="A13" s="267" t="s">
        <v>264</v>
      </c>
      <c r="B13" s="269">
        <f>POSEBNI_DIO_!C6</f>
        <v>408891.06000000006</v>
      </c>
      <c r="C13" s="269">
        <f>POSEBNI_DIO_!D6</f>
        <v>533465.96</v>
      </c>
      <c r="D13" s="269">
        <f>POSEBNI_DIO_!E6</f>
        <v>546676</v>
      </c>
      <c r="E13" s="269">
        <f>POSEBNI_DIO_!F6</f>
        <v>548176</v>
      </c>
      <c r="F13" s="269">
        <f>POSEBNI_DIO_!G6</f>
        <v>552376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>
      <selection sqref="A1:I1"/>
    </sheetView>
  </sheetViews>
  <sheetFormatPr defaultColWidth="8.85546875" defaultRowHeight="15.75" x14ac:dyDescent="0.25"/>
  <cols>
    <col min="1" max="1" width="5.85546875" style="164" customWidth="1"/>
    <col min="2" max="2" width="7.140625" style="164" customWidth="1"/>
    <col min="3" max="3" width="5.42578125" style="164" bestFit="1" customWidth="1"/>
    <col min="4" max="4" width="32.28515625" style="164" customWidth="1"/>
    <col min="5" max="9" width="11.7109375" style="164" customWidth="1"/>
    <col min="10" max="16384" width="8.85546875" style="164"/>
  </cols>
  <sheetData>
    <row r="1" spans="1:9" ht="15.75" customHeight="1" x14ac:dyDescent="0.25">
      <c r="A1" s="374" t="s">
        <v>294</v>
      </c>
      <c r="B1" s="374"/>
      <c r="C1" s="374"/>
      <c r="D1" s="374"/>
      <c r="E1" s="374"/>
      <c r="F1" s="374"/>
      <c r="G1" s="374"/>
      <c r="H1" s="374"/>
      <c r="I1" s="374"/>
    </row>
    <row r="2" spans="1:9" ht="21" customHeight="1" x14ac:dyDescent="0.25">
      <c r="A2" s="394" t="s">
        <v>29</v>
      </c>
      <c r="B2" s="394"/>
      <c r="C2" s="394"/>
      <c r="D2" s="394"/>
      <c r="E2" s="394"/>
      <c r="F2" s="394"/>
      <c r="G2" s="394"/>
      <c r="H2" s="394"/>
      <c r="I2" s="394"/>
    </row>
    <row r="3" spans="1:9" x14ac:dyDescent="0.25">
      <c r="A3" s="173"/>
      <c r="B3" s="173"/>
      <c r="C3" s="173"/>
      <c r="D3" s="173"/>
      <c r="E3" s="357"/>
      <c r="F3" s="357"/>
      <c r="G3" s="173"/>
      <c r="H3" s="342"/>
      <c r="I3" s="342"/>
    </row>
    <row r="4" spans="1:9" x14ac:dyDescent="0.25">
      <c r="A4" s="394" t="s">
        <v>169</v>
      </c>
      <c r="B4" s="395"/>
      <c r="C4" s="395"/>
      <c r="D4" s="395"/>
      <c r="E4" s="395"/>
      <c r="F4" s="395"/>
      <c r="G4" s="395"/>
      <c r="H4" s="395"/>
      <c r="I4" s="395"/>
    </row>
    <row r="5" spans="1:9" s="270" customFormat="1" ht="47.25" x14ac:dyDescent="0.25">
      <c r="A5" s="286" t="s">
        <v>32</v>
      </c>
      <c r="B5" s="286" t="s">
        <v>45</v>
      </c>
      <c r="C5" s="286" t="s">
        <v>42</v>
      </c>
      <c r="D5" s="286" t="s">
        <v>13</v>
      </c>
      <c r="E5" s="286" t="s">
        <v>276</v>
      </c>
      <c r="F5" s="286" t="s">
        <v>277</v>
      </c>
      <c r="G5" s="297" t="s">
        <v>278</v>
      </c>
      <c r="H5" s="297" t="s">
        <v>275</v>
      </c>
      <c r="I5" s="297" t="s">
        <v>279</v>
      </c>
    </row>
    <row r="6" spans="1:9" s="271" customFormat="1" ht="12" x14ac:dyDescent="0.2">
      <c r="A6" s="396">
        <v>1</v>
      </c>
      <c r="B6" s="396"/>
      <c r="C6" s="396"/>
      <c r="D6" s="396"/>
      <c r="E6" s="358"/>
      <c r="F6" s="358"/>
      <c r="G6" s="273">
        <v>3</v>
      </c>
      <c r="H6" s="343"/>
      <c r="I6" s="343"/>
    </row>
    <row r="7" spans="1:9" ht="31.5" x14ac:dyDescent="0.25">
      <c r="A7" s="272">
        <v>8</v>
      </c>
      <c r="B7" s="274"/>
      <c r="C7" s="274"/>
      <c r="D7" s="274" t="s">
        <v>170</v>
      </c>
      <c r="E7" s="287">
        <f t="shared" ref="E7:I7" si="0">SUM(E8)</f>
        <v>0</v>
      </c>
      <c r="F7" s="287">
        <f t="shared" si="0"/>
        <v>0</v>
      </c>
      <c r="G7" s="287">
        <f t="shared" si="0"/>
        <v>0</v>
      </c>
      <c r="H7" s="287">
        <f t="shared" si="0"/>
        <v>0</v>
      </c>
      <c r="I7" s="287">
        <f t="shared" si="0"/>
        <v>0</v>
      </c>
    </row>
    <row r="8" spans="1:9" s="295" customFormat="1" x14ac:dyDescent="0.25">
      <c r="A8" s="294"/>
      <c r="B8" s="294">
        <v>84</v>
      </c>
      <c r="C8" s="282"/>
      <c r="D8" s="283" t="s">
        <v>171</v>
      </c>
      <c r="E8" s="283"/>
      <c r="F8" s="283"/>
      <c r="G8" s="288"/>
      <c r="H8" s="288"/>
      <c r="I8" s="288"/>
    </row>
    <row r="9" spans="1:9" s="295" customFormat="1" ht="47.25" x14ac:dyDescent="0.25">
      <c r="A9" s="294"/>
      <c r="B9" s="294" t="s">
        <v>219</v>
      </c>
      <c r="C9" s="282"/>
      <c r="D9" s="288" t="s">
        <v>220</v>
      </c>
      <c r="E9" s="288"/>
      <c r="F9" s="288"/>
      <c r="G9" s="288"/>
      <c r="H9" s="288"/>
      <c r="I9" s="288"/>
    </row>
    <row r="10" spans="1:9" ht="31.5" x14ac:dyDescent="0.25">
      <c r="A10" s="284"/>
      <c r="B10" s="284">
        <v>8422</v>
      </c>
      <c r="C10" s="285"/>
      <c r="D10" s="289" t="s">
        <v>218</v>
      </c>
      <c r="E10" s="289">
        <v>0</v>
      </c>
      <c r="F10" s="289">
        <v>0</v>
      </c>
      <c r="G10" s="289">
        <v>0</v>
      </c>
      <c r="H10" s="289">
        <v>0</v>
      </c>
      <c r="I10" s="289">
        <v>0</v>
      </c>
    </row>
    <row r="11" spans="1:9" s="174" customFormat="1" ht="31.5" x14ac:dyDescent="0.25">
      <c r="A11" s="276"/>
      <c r="B11" s="277"/>
      <c r="C11" s="278">
        <v>81</v>
      </c>
      <c r="D11" s="279" t="s">
        <v>123</v>
      </c>
      <c r="E11" s="293">
        <f t="shared" ref="E11:F11" si="1">SUM(E7)</f>
        <v>0</v>
      </c>
      <c r="F11" s="293">
        <f t="shared" si="1"/>
        <v>0</v>
      </c>
      <c r="G11" s="293">
        <f t="shared" ref="G11" si="2">SUM(G7)</f>
        <v>0</v>
      </c>
      <c r="H11" s="293">
        <v>0</v>
      </c>
      <c r="I11" s="293">
        <v>0</v>
      </c>
    </row>
    <row r="12" spans="1:9" ht="31.5" x14ac:dyDescent="0.25">
      <c r="A12" s="280">
        <v>5</v>
      </c>
      <c r="B12" s="281"/>
      <c r="C12" s="282"/>
      <c r="D12" s="283" t="s">
        <v>172</v>
      </c>
      <c r="E12" s="288">
        <f t="shared" ref="E12:I12" si="3">SUM(E13)</f>
        <v>0</v>
      </c>
      <c r="F12" s="288">
        <f t="shared" si="3"/>
        <v>0</v>
      </c>
      <c r="G12" s="288">
        <f t="shared" si="3"/>
        <v>0</v>
      </c>
      <c r="H12" s="288">
        <f t="shared" si="3"/>
        <v>0</v>
      </c>
      <c r="I12" s="288">
        <f t="shared" si="3"/>
        <v>0</v>
      </c>
    </row>
    <row r="13" spans="1:9" s="295" customFormat="1" ht="31.5" x14ac:dyDescent="0.25">
      <c r="A13" s="294"/>
      <c r="B13" s="294">
        <v>54</v>
      </c>
      <c r="C13" s="282"/>
      <c r="D13" s="283" t="s">
        <v>173</v>
      </c>
      <c r="E13" s="283"/>
      <c r="F13" s="283"/>
      <c r="G13" s="288"/>
      <c r="H13" s="288"/>
      <c r="I13" s="288"/>
    </row>
    <row r="14" spans="1:9" s="295" customFormat="1" ht="63" x14ac:dyDescent="0.25">
      <c r="A14" s="294"/>
      <c r="B14" s="294" t="s">
        <v>221</v>
      </c>
      <c r="C14" s="282"/>
      <c r="D14" s="288" t="s">
        <v>222</v>
      </c>
      <c r="E14" s="288"/>
      <c r="F14" s="288"/>
      <c r="G14" s="288"/>
      <c r="H14" s="288"/>
      <c r="I14" s="288"/>
    </row>
    <row r="15" spans="1:9" ht="47.25" x14ac:dyDescent="0.25">
      <c r="A15" s="284"/>
      <c r="B15" s="284" t="s">
        <v>223</v>
      </c>
      <c r="C15" s="285"/>
      <c r="D15" s="289" t="s">
        <v>224</v>
      </c>
      <c r="E15" s="289">
        <v>0</v>
      </c>
      <c r="F15" s="289">
        <v>0</v>
      </c>
      <c r="G15" s="289">
        <v>0</v>
      </c>
      <c r="H15" s="289">
        <v>0</v>
      </c>
      <c r="I15" s="289">
        <v>0</v>
      </c>
    </row>
    <row r="16" spans="1:9" s="174" customFormat="1" x14ac:dyDescent="0.25">
      <c r="A16" s="276"/>
      <c r="B16" s="277"/>
      <c r="C16" s="278">
        <v>11</v>
      </c>
      <c r="D16" s="279" t="s">
        <v>41</v>
      </c>
      <c r="E16" s="279"/>
      <c r="F16" s="279"/>
      <c r="G16" s="293"/>
      <c r="H16" s="293"/>
      <c r="I16" s="293"/>
    </row>
    <row r="18" spans="1:9" ht="47.25" x14ac:dyDescent="0.25">
      <c r="A18" s="328" t="s">
        <v>32</v>
      </c>
      <c r="B18" s="328" t="s">
        <v>45</v>
      </c>
      <c r="C18" s="328" t="s">
        <v>42</v>
      </c>
      <c r="D18" s="329" t="s">
        <v>13</v>
      </c>
      <c r="E18" s="286" t="s">
        <v>276</v>
      </c>
      <c r="F18" s="286" t="s">
        <v>277</v>
      </c>
      <c r="G18" s="297" t="s">
        <v>278</v>
      </c>
      <c r="H18" s="297" t="s">
        <v>275</v>
      </c>
      <c r="I18" s="297" t="s">
        <v>279</v>
      </c>
    </row>
    <row r="19" spans="1:9" x14ac:dyDescent="0.25">
      <c r="A19" s="396">
        <v>1</v>
      </c>
      <c r="B19" s="396"/>
      <c r="C19" s="396"/>
      <c r="D19" s="396"/>
      <c r="E19" s="358"/>
      <c r="F19" s="358"/>
      <c r="G19" s="273">
        <v>3</v>
      </c>
      <c r="H19" s="343"/>
      <c r="I19" s="343"/>
    </row>
    <row r="20" spans="1:9" x14ac:dyDescent="0.25">
      <c r="A20" s="330" t="s">
        <v>229</v>
      </c>
      <c r="B20" s="330"/>
      <c r="C20" s="330"/>
      <c r="D20" s="330"/>
      <c r="E20" s="331">
        <f t="shared" ref="E20:I20" si="4">SUM(E21:E28)</f>
        <v>23077.16</v>
      </c>
      <c r="F20" s="331">
        <f t="shared" si="4"/>
        <v>33400.47</v>
      </c>
      <c r="G20" s="331">
        <f t="shared" si="4"/>
        <v>11759.66</v>
      </c>
      <c r="H20" s="331">
        <f t="shared" si="4"/>
        <v>11759.66</v>
      </c>
      <c r="I20" s="331">
        <f t="shared" si="4"/>
        <v>11759.66</v>
      </c>
    </row>
    <row r="21" spans="1:9" x14ac:dyDescent="0.25">
      <c r="A21" s="328"/>
      <c r="B21" s="328"/>
      <c r="C21" s="332" t="s">
        <v>245</v>
      </c>
      <c r="D21" s="333" t="s">
        <v>230</v>
      </c>
      <c r="E21" s="333"/>
      <c r="F21" s="333"/>
      <c r="G21" s="334"/>
      <c r="H21" s="334"/>
      <c r="I21" s="334"/>
    </row>
    <row r="22" spans="1:9" x14ac:dyDescent="0.25">
      <c r="A22" s="328"/>
      <c r="B22" s="328"/>
      <c r="C22" s="332" t="s">
        <v>225</v>
      </c>
      <c r="D22" s="333" t="s">
        <v>231</v>
      </c>
      <c r="E22" s="333"/>
      <c r="F22" s="333"/>
      <c r="G22" s="334"/>
      <c r="H22" s="334"/>
      <c r="I22" s="334"/>
    </row>
    <row r="23" spans="1:9" x14ac:dyDescent="0.25">
      <c r="A23" s="328"/>
      <c r="B23" s="328"/>
      <c r="C23" s="332" t="s">
        <v>232</v>
      </c>
      <c r="D23" s="333" t="s">
        <v>233</v>
      </c>
      <c r="E23" s="334">
        <v>8167</v>
      </c>
      <c r="F23" s="334">
        <f>E32</f>
        <v>11579.69</v>
      </c>
      <c r="G23" s="334">
        <v>8482.7999999999993</v>
      </c>
      <c r="H23" s="334">
        <f>G32</f>
        <v>8482.7999999999993</v>
      </c>
      <c r="I23" s="334">
        <f>H32</f>
        <v>8482.7999999999993</v>
      </c>
    </row>
    <row r="24" spans="1:9" x14ac:dyDescent="0.25">
      <c r="A24" s="328"/>
      <c r="B24" s="328"/>
      <c r="C24" s="332" t="s">
        <v>234</v>
      </c>
      <c r="D24" s="333" t="s">
        <v>235</v>
      </c>
      <c r="E24" s="334">
        <v>3515.16</v>
      </c>
      <c r="F24" s="334">
        <f>E33</f>
        <v>6802.53</v>
      </c>
      <c r="G24" s="334">
        <v>3276.86</v>
      </c>
      <c r="H24" s="334">
        <f>G33</f>
        <v>3276.8600000000006</v>
      </c>
      <c r="I24" s="334">
        <f>H33</f>
        <v>3276.8600000000006</v>
      </c>
    </row>
    <row r="25" spans="1:9" x14ac:dyDescent="0.25">
      <c r="A25" s="328"/>
      <c r="B25" s="328"/>
      <c r="C25" s="332" t="s">
        <v>236</v>
      </c>
      <c r="D25" s="333" t="s">
        <v>237</v>
      </c>
      <c r="E25" s="334">
        <v>11395</v>
      </c>
      <c r="F25" s="334">
        <f>E34</f>
        <v>15018.250000000002</v>
      </c>
      <c r="G25" s="334"/>
      <c r="H25" s="334"/>
      <c r="I25" s="334"/>
    </row>
    <row r="26" spans="1:9" x14ac:dyDescent="0.25">
      <c r="A26" s="328"/>
      <c r="B26" s="328"/>
      <c r="C26" s="332" t="s">
        <v>238</v>
      </c>
      <c r="D26" s="333" t="s">
        <v>239</v>
      </c>
      <c r="E26" s="333"/>
      <c r="F26" s="333"/>
      <c r="G26" s="334"/>
      <c r="H26" s="334"/>
      <c r="I26" s="334"/>
    </row>
    <row r="27" spans="1:9" ht="47.25" x14ac:dyDescent="0.25">
      <c r="A27" s="328"/>
      <c r="B27" s="328"/>
      <c r="C27" s="332" t="s">
        <v>240</v>
      </c>
      <c r="D27" s="335" t="s">
        <v>241</v>
      </c>
      <c r="E27" s="335"/>
      <c r="F27" s="335"/>
      <c r="G27" s="334"/>
      <c r="H27" s="334"/>
      <c r="I27" s="334"/>
    </row>
    <row r="28" spans="1:9" x14ac:dyDescent="0.25">
      <c r="A28" s="328"/>
      <c r="B28" s="328"/>
      <c r="C28" s="332" t="s">
        <v>242</v>
      </c>
      <c r="D28" s="333" t="s">
        <v>243</v>
      </c>
      <c r="E28" s="333"/>
      <c r="F28" s="333"/>
      <c r="G28" s="334"/>
      <c r="H28" s="334"/>
      <c r="I28" s="334"/>
    </row>
    <row r="29" spans="1:9" x14ac:dyDescent="0.25">
      <c r="A29" s="330" t="s">
        <v>244</v>
      </c>
      <c r="B29" s="330"/>
      <c r="C29" s="330"/>
      <c r="D29" s="330"/>
      <c r="E29" s="331">
        <f t="shared" ref="E29:I29" si="5">SUM(E30:E37)</f>
        <v>33400.47</v>
      </c>
      <c r="F29" s="331">
        <f t="shared" si="5"/>
        <v>11759.510000000004</v>
      </c>
      <c r="G29" s="331">
        <f t="shared" si="5"/>
        <v>11759.66</v>
      </c>
      <c r="H29" s="331">
        <f t="shared" si="5"/>
        <v>11759.66</v>
      </c>
      <c r="I29" s="331">
        <f t="shared" si="5"/>
        <v>11759.66</v>
      </c>
    </row>
    <row r="30" spans="1:9" x14ac:dyDescent="0.25">
      <c r="A30" s="336"/>
      <c r="B30" s="336"/>
      <c r="C30" s="332" t="s">
        <v>245</v>
      </c>
      <c r="D30" s="333" t="s">
        <v>230</v>
      </c>
      <c r="E30" s="333"/>
      <c r="F30" s="333"/>
      <c r="G30" s="337"/>
      <c r="H30" s="337"/>
      <c r="I30" s="337"/>
    </row>
    <row r="31" spans="1:9" x14ac:dyDescent="0.25">
      <c r="A31" s="336"/>
      <c r="B31" s="336"/>
      <c r="C31" s="332" t="s">
        <v>225</v>
      </c>
      <c r="D31" s="333" t="s">
        <v>231</v>
      </c>
      <c r="E31" s="333"/>
      <c r="F31" s="333"/>
      <c r="G31" s="337"/>
      <c r="H31" s="337"/>
      <c r="I31" s="337"/>
    </row>
    <row r="32" spans="1:9" x14ac:dyDescent="0.25">
      <c r="A32" s="336"/>
      <c r="B32" s="336"/>
      <c r="C32" s="332" t="s">
        <v>232</v>
      </c>
      <c r="D32" s="333" t="s">
        <v>233</v>
      </c>
      <c r="E32" s="334">
        <f>E23+'RAČUN PRIHODA I RASHODA'!E19-'RAČUN PRIHODA I RASHODA'!E97</f>
        <v>11579.69</v>
      </c>
      <c r="F32" s="334">
        <f>F23+'RAČUN PRIHODA I RASHODA'!F19-'RAČUN PRIHODA I RASHODA'!F97</f>
        <v>8482.9200000000019</v>
      </c>
      <c r="G32" s="334">
        <f>G23+'RAČUN PRIHODA I RASHODA'!G19-'RAČUN PRIHODA I RASHODA'!G97</f>
        <v>8482.7999999999993</v>
      </c>
      <c r="H32" s="334">
        <f>H23+'RAČUN PRIHODA I RASHODA'!H19-'RAČUN PRIHODA I RASHODA'!H97</f>
        <v>8482.7999999999993</v>
      </c>
      <c r="I32" s="334">
        <f>I23+'RAČUN PRIHODA I RASHODA'!I19-'RAČUN PRIHODA I RASHODA'!I97</f>
        <v>8482.7999999999993</v>
      </c>
    </row>
    <row r="33" spans="1:9" x14ac:dyDescent="0.25">
      <c r="A33" s="336"/>
      <c r="B33" s="336"/>
      <c r="C33" s="332" t="s">
        <v>234</v>
      </c>
      <c r="D33" s="333" t="s">
        <v>235</v>
      </c>
      <c r="E33" s="334">
        <f>E24+'RAČUN PRIHODA I RASHODA'!E15-'RAČUN PRIHODA I RASHODA'!E110-'RAČUN PRIHODA I RASHODA'!E145</f>
        <v>6802.53</v>
      </c>
      <c r="F33" s="334">
        <f>F24+'RAČUN PRIHODA I RASHODA'!F15-'RAČUN PRIHODA I RASHODA'!F110-'RAČUN PRIHODA I RASHODA'!F145</f>
        <v>3276.869999999999</v>
      </c>
      <c r="G33" s="334">
        <f>G24+'RAČUN PRIHODA I RASHODA'!G15-'RAČUN PRIHODA I RASHODA'!G110-'RAČUN PRIHODA I RASHODA'!G145</f>
        <v>3276.8600000000006</v>
      </c>
      <c r="H33" s="334">
        <f>H24+'RAČUN PRIHODA I RASHODA'!H15-'RAČUN PRIHODA I RASHODA'!H110-'RAČUN PRIHODA I RASHODA'!H145</f>
        <v>3276.8600000000006</v>
      </c>
      <c r="I33" s="334">
        <f>I24+'RAČUN PRIHODA I RASHODA'!I15-'RAČUN PRIHODA I RASHODA'!I110-'RAČUN PRIHODA I RASHODA'!I145</f>
        <v>3276.8600000000006</v>
      </c>
    </row>
    <row r="34" spans="1:9" x14ac:dyDescent="0.25">
      <c r="A34" s="336"/>
      <c r="B34" s="336"/>
      <c r="C34" s="332" t="s">
        <v>236</v>
      </c>
      <c r="D34" s="333" t="s">
        <v>237</v>
      </c>
      <c r="E34" s="334">
        <f>E25+'RAČUN PRIHODA I RASHODA'!E11-'RAČUN PRIHODA I RASHODA'!E120</f>
        <v>15018.250000000002</v>
      </c>
      <c r="F34" s="334">
        <f>F25+'RAČUN PRIHODA I RASHODA'!F11-'RAČUN PRIHODA I RASHODA'!F120</f>
        <v>-0.27999999999701686</v>
      </c>
      <c r="G34" s="334"/>
      <c r="H34" s="334"/>
      <c r="I34" s="334"/>
    </row>
    <row r="35" spans="1:9" x14ac:dyDescent="0.25">
      <c r="A35" s="336"/>
      <c r="B35" s="336"/>
      <c r="C35" s="332" t="s">
        <v>238</v>
      </c>
      <c r="D35" s="333" t="s">
        <v>246</v>
      </c>
      <c r="E35" s="333"/>
      <c r="F35" s="333"/>
      <c r="G35" s="337"/>
      <c r="H35" s="337"/>
      <c r="I35" s="337"/>
    </row>
    <row r="36" spans="1:9" ht="47.25" x14ac:dyDescent="0.25">
      <c r="A36" s="336"/>
      <c r="B36" s="336"/>
      <c r="C36" s="332" t="s">
        <v>240</v>
      </c>
      <c r="D36" s="335" t="s">
        <v>241</v>
      </c>
      <c r="E36" s="335"/>
      <c r="F36" s="335"/>
      <c r="G36" s="337"/>
      <c r="H36" s="337"/>
      <c r="I36" s="337"/>
    </row>
    <row r="37" spans="1:9" x14ac:dyDescent="0.25">
      <c r="A37" s="336"/>
      <c r="B37" s="336"/>
      <c r="C37" s="332" t="s">
        <v>242</v>
      </c>
      <c r="D37" s="333" t="s">
        <v>243</v>
      </c>
      <c r="E37" s="333"/>
      <c r="F37" s="333"/>
      <c r="G37" s="337"/>
      <c r="H37" s="337"/>
      <c r="I37" s="337"/>
    </row>
  </sheetData>
  <mergeCells count="5">
    <mergeCell ref="A2:I2"/>
    <mergeCell ref="A4:I4"/>
    <mergeCell ref="A6:D6"/>
    <mergeCell ref="A1:I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0"/>
  <sheetViews>
    <sheetView tabSelected="1" zoomScale="106" zoomScaleNormal="106" workbookViewId="0">
      <selection sqref="A1:G1"/>
    </sheetView>
  </sheetViews>
  <sheetFormatPr defaultColWidth="9.140625" defaultRowHeight="15.75" x14ac:dyDescent="0.25"/>
  <cols>
    <col min="1" max="1" width="12.42578125" style="199" customWidth="1"/>
    <col min="2" max="2" width="52.28515625" style="199" customWidth="1"/>
    <col min="3" max="3" width="14.5703125" style="199" customWidth="1"/>
    <col min="4" max="4" width="13.42578125" style="199" customWidth="1"/>
    <col min="5" max="5" width="11.42578125" style="199" bestFit="1" customWidth="1"/>
    <col min="6" max="7" width="11.42578125" style="199" customWidth="1"/>
    <col min="8" max="9" width="15.140625" style="180" customWidth="1"/>
    <col min="10" max="11" width="10.7109375" style="180" bestFit="1" customWidth="1"/>
    <col min="12" max="12" width="10.28515625" style="180" bestFit="1" customWidth="1"/>
    <col min="13" max="13" width="11.85546875" style="180" bestFit="1" customWidth="1"/>
    <col min="14" max="14" width="15.42578125" style="180" customWidth="1"/>
    <col min="15" max="15" width="9.140625" style="180" customWidth="1"/>
    <col min="16" max="16384" width="9.140625" style="180"/>
  </cols>
  <sheetData>
    <row r="1" spans="1:12" ht="15.75" customHeight="1" x14ac:dyDescent="0.25">
      <c r="A1" s="374" t="s">
        <v>294</v>
      </c>
      <c r="B1" s="374"/>
      <c r="C1" s="374"/>
      <c r="D1" s="374"/>
      <c r="E1" s="374"/>
      <c r="F1" s="374"/>
      <c r="G1" s="374"/>
      <c r="H1" s="165"/>
      <c r="I1" s="190"/>
    </row>
    <row r="2" spans="1:12" s="175" customFormat="1" ht="15.75" customHeight="1" x14ac:dyDescent="0.25">
      <c r="A2" s="374" t="s">
        <v>57</v>
      </c>
      <c r="B2" s="374"/>
      <c r="C2" s="374"/>
      <c r="D2" s="374"/>
      <c r="E2" s="374"/>
      <c r="F2" s="374"/>
      <c r="G2" s="374"/>
    </row>
    <row r="3" spans="1:12" s="186" customFormat="1" x14ac:dyDescent="0.25">
      <c r="A3" s="188"/>
      <c r="B3" s="188"/>
      <c r="C3" s="188"/>
      <c r="D3" s="188"/>
      <c r="E3" s="189"/>
      <c r="F3" s="189"/>
      <c r="G3" s="189"/>
      <c r="H3" s="191"/>
      <c r="I3" s="191"/>
    </row>
    <row r="4" spans="1:12" s="186" customFormat="1" ht="47.25" x14ac:dyDescent="0.25">
      <c r="A4" s="296" t="s">
        <v>50</v>
      </c>
      <c r="B4" s="296" t="s">
        <v>51</v>
      </c>
      <c r="C4" s="297" t="s">
        <v>276</v>
      </c>
      <c r="D4" s="297" t="s">
        <v>277</v>
      </c>
      <c r="E4" s="297" t="s">
        <v>278</v>
      </c>
      <c r="F4" s="297" t="s">
        <v>275</v>
      </c>
      <c r="G4" s="297" t="s">
        <v>279</v>
      </c>
      <c r="H4" s="191"/>
      <c r="I4" s="191"/>
    </row>
    <row r="5" spans="1:12" s="202" customFormat="1" ht="11.25" x14ac:dyDescent="0.2">
      <c r="A5" s="397">
        <v>1</v>
      </c>
      <c r="B5" s="397"/>
      <c r="C5" s="298">
        <v>1</v>
      </c>
      <c r="D5" s="298">
        <v>2</v>
      </c>
      <c r="E5" s="298">
        <v>3</v>
      </c>
      <c r="F5" s="298">
        <v>4</v>
      </c>
      <c r="G5" s="298">
        <v>5</v>
      </c>
      <c r="H5" s="201"/>
      <c r="I5" s="201"/>
    </row>
    <row r="6" spans="1:12" s="186" customFormat="1" x14ac:dyDescent="0.25">
      <c r="A6" s="299" t="s">
        <v>252</v>
      </c>
      <c r="B6" s="300" t="s">
        <v>253</v>
      </c>
      <c r="C6" s="301">
        <f>SUM(C7,C47,C104,)</f>
        <v>408891.06000000006</v>
      </c>
      <c r="D6" s="301">
        <f t="shared" ref="D6:G6" si="0">SUM(D7,D47,D104,)</f>
        <v>533465.96</v>
      </c>
      <c r="E6" s="301">
        <f t="shared" si="0"/>
        <v>546676</v>
      </c>
      <c r="F6" s="301">
        <f t="shared" si="0"/>
        <v>548176</v>
      </c>
      <c r="G6" s="301">
        <f t="shared" si="0"/>
        <v>552376</v>
      </c>
      <c r="H6" s="191"/>
      <c r="I6" s="191"/>
    </row>
    <row r="7" spans="1:12" s="186" customFormat="1" x14ac:dyDescent="0.25">
      <c r="A7" s="361" t="s">
        <v>251</v>
      </c>
      <c r="B7" s="362" t="s">
        <v>254</v>
      </c>
      <c r="C7" s="363">
        <f>SUM(C8)</f>
        <v>361296.20000000007</v>
      </c>
      <c r="D7" s="363">
        <f t="shared" ref="D7:G7" si="1">SUM(D8)</f>
        <v>466590</v>
      </c>
      <c r="E7" s="363">
        <f t="shared" si="1"/>
        <v>502740</v>
      </c>
      <c r="F7" s="363">
        <f t="shared" si="1"/>
        <v>504240</v>
      </c>
      <c r="G7" s="363">
        <f t="shared" si="1"/>
        <v>508440</v>
      </c>
      <c r="H7" s="191"/>
      <c r="I7" s="191"/>
    </row>
    <row r="8" spans="1:12" s="193" customFormat="1" ht="15" customHeight="1" x14ac:dyDescent="0.25">
      <c r="A8" s="302">
        <v>11</v>
      </c>
      <c r="B8" s="302" t="s">
        <v>41</v>
      </c>
      <c r="C8" s="303">
        <f t="shared" ref="C8:D8" si="2">SUM(C9)</f>
        <v>361296.20000000007</v>
      </c>
      <c r="D8" s="303">
        <f t="shared" si="2"/>
        <v>466590</v>
      </c>
      <c r="E8" s="303">
        <f>SUM(E9)</f>
        <v>502740</v>
      </c>
      <c r="F8" s="303">
        <f t="shared" ref="F8:G8" si="3">SUM(F9)</f>
        <v>504240</v>
      </c>
      <c r="G8" s="303">
        <f t="shared" si="3"/>
        <v>508440</v>
      </c>
      <c r="H8" s="191"/>
      <c r="I8" s="191"/>
      <c r="J8" s="191"/>
      <c r="K8" s="191"/>
      <c r="L8" s="192"/>
    </row>
    <row r="9" spans="1:12" s="194" customFormat="1" x14ac:dyDescent="0.2">
      <c r="A9" s="304">
        <v>3</v>
      </c>
      <c r="B9" s="305" t="s">
        <v>44</v>
      </c>
      <c r="C9" s="306">
        <f t="shared" ref="C9:D9" si="4">SUM(C10,C18,C44)</f>
        <v>361296.20000000007</v>
      </c>
      <c r="D9" s="306">
        <f t="shared" si="4"/>
        <v>466590</v>
      </c>
      <c r="E9" s="306">
        <f>SUM(E10,E18,E44)</f>
        <v>502740</v>
      </c>
      <c r="F9" s="306">
        <f t="shared" ref="F9:G9" si="5">SUM(F10,F18,F44)</f>
        <v>504240</v>
      </c>
      <c r="G9" s="306">
        <f t="shared" si="5"/>
        <v>508440</v>
      </c>
      <c r="H9" s="191"/>
      <c r="I9" s="191"/>
      <c r="J9" s="191"/>
      <c r="K9" s="191"/>
    </row>
    <row r="10" spans="1:12" s="186" customFormat="1" ht="14.25" customHeight="1" x14ac:dyDescent="0.25">
      <c r="A10" s="307">
        <v>31</v>
      </c>
      <c r="B10" s="308" t="s">
        <v>15</v>
      </c>
      <c r="C10" s="309">
        <f t="shared" ref="C10:D10" si="6">SUM(C11,C14,C16)</f>
        <v>285181.97000000003</v>
      </c>
      <c r="D10" s="309">
        <f t="shared" si="6"/>
        <v>381850</v>
      </c>
      <c r="E10" s="309">
        <f>SUM(E11,E14,E16)</f>
        <v>418000</v>
      </c>
      <c r="F10" s="309">
        <f t="shared" ref="F10:G10" si="7">SUM(F11,F14,F16)</f>
        <v>419500</v>
      </c>
      <c r="G10" s="309">
        <f t="shared" si="7"/>
        <v>423700</v>
      </c>
      <c r="H10" s="191"/>
      <c r="I10" s="191"/>
    </row>
    <row r="11" spans="1:12" s="195" customFormat="1" ht="14.25" customHeight="1" x14ac:dyDescent="0.25">
      <c r="A11" s="290">
        <v>311</v>
      </c>
      <c r="B11" s="310" t="s">
        <v>104</v>
      </c>
      <c r="C11" s="311">
        <f t="shared" ref="C11:D11" si="8">SUM(C12:C13)</f>
        <v>235331.07</v>
      </c>
      <c r="D11" s="311">
        <f t="shared" si="8"/>
        <v>318241</v>
      </c>
      <c r="E11" s="311">
        <f>SUM(E12:E13)</f>
        <v>351000</v>
      </c>
      <c r="F11" s="311">
        <f t="shared" ref="F11:G11" si="9">SUM(F12:F13)</f>
        <v>353000</v>
      </c>
      <c r="G11" s="311">
        <f t="shared" si="9"/>
        <v>355000</v>
      </c>
      <c r="H11" s="191"/>
      <c r="I11" s="196"/>
    </row>
    <row r="12" spans="1:12" ht="14.25" customHeight="1" x14ac:dyDescent="0.25">
      <c r="A12" s="291">
        <v>3111</v>
      </c>
      <c r="B12" s="312" t="s">
        <v>174</v>
      </c>
      <c r="C12" s="313">
        <v>234891.91</v>
      </c>
      <c r="D12" s="313">
        <v>318100</v>
      </c>
      <c r="E12" s="313">
        <v>351000</v>
      </c>
      <c r="F12" s="313">
        <v>353000</v>
      </c>
      <c r="G12" s="313">
        <v>355000</v>
      </c>
      <c r="H12" s="191"/>
      <c r="I12" s="200"/>
    </row>
    <row r="13" spans="1:12" ht="14.25" customHeight="1" x14ac:dyDescent="0.25">
      <c r="A13" s="291">
        <v>3114</v>
      </c>
      <c r="B13" s="312" t="s">
        <v>257</v>
      </c>
      <c r="C13" s="313">
        <v>439.16</v>
      </c>
      <c r="D13" s="313">
        <v>141</v>
      </c>
      <c r="E13" s="313">
        <v>0</v>
      </c>
      <c r="F13" s="313">
        <v>0</v>
      </c>
      <c r="G13" s="313">
        <v>0</v>
      </c>
      <c r="H13" s="191"/>
      <c r="I13" s="200"/>
    </row>
    <row r="14" spans="1:12" s="195" customFormat="1" ht="14.25" customHeight="1" x14ac:dyDescent="0.25">
      <c r="A14" s="290">
        <v>312</v>
      </c>
      <c r="B14" s="310" t="s">
        <v>258</v>
      </c>
      <c r="C14" s="311">
        <f t="shared" ref="C14:E14" si="10">SUM(C15)</f>
        <v>11060.6</v>
      </c>
      <c r="D14" s="311">
        <f t="shared" si="10"/>
        <v>14000</v>
      </c>
      <c r="E14" s="311">
        <f t="shared" si="10"/>
        <v>13000</v>
      </c>
      <c r="F14" s="311">
        <f t="shared" ref="F14:G14" si="11">SUM(F15)</f>
        <v>12000</v>
      </c>
      <c r="G14" s="311">
        <f t="shared" si="11"/>
        <v>14000</v>
      </c>
      <c r="H14" s="191"/>
      <c r="I14" s="196"/>
    </row>
    <row r="15" spans="1:12" ht="14.25" customHeight="1" x14ac:dyDescent="0.25">
      <c r="A15" s="291">
        <v>3121</v>
      </c>
      <c r="B15" s="312" t="s">
        <v>258</v>
      </c>
      <c r="C15" s="313">
        <v>11060.6</v>
      </c>
      <c r="D15" s="313">
        <v>14000</v>
      </c>
      <c r="E15" s="313">
        <v>13000</v>
      </c>
      <c r="F15" s="313">
        <v>12000</v>
      </c>
      <c r="G15" s="313">
        <v>14000</v>
      </c>
      <c r="H15" s="191"/>
      <c r="I15" s="200"/>
    </row>
    <row r="16" spans="1:12" s="195" customFormat="1" ht="14.25" customHeight="1" x14ac:dyDescent="0.25">
      <c r="A16" s="290">
        <v>313</v>
      </c>
      <c r="B16" s="310" t="s">
        <v>105</v>
      </c>
      <c r="C16" s="306">
        <f t="shared" ref="C16:D16" si="12">SUM(C17:C17)</f>
        <v>38790.300000000003</v>
      </c>
      <c r="D16" s="306">
        <f t="shared" si="12"/>
        <v>49609</v>
      </c>
      <c r="E16" s="306">
        <f>SUM(E17:E17)</f>
        <v>54000</v>
      </c>
      <c r="F16" s="306">
        <f t="shared" ref="F16:G16" si="13">SUM(F17:F17)</f>
        <v>54500</v>
      </c>
      <c r="G16" s="306">
        <f t="shared" si="13"/>
        <v>54700</v>
      </c>
      <c r="H16" s="191"/>
      <c r="I16" s="196"/>
    </row>
    <row r="17" spans="1:12" ht="14.25" customHeight="1" x14ac:dyDescent="0.25">
      <c r="A17" s="291">
        <v>3132</v>
      </c>
      <c r="B17" s="312" t="s">
        <v>175</v>
      </c>
      <c r="C17" s="313">
        <v>38790.300000000003</v>
      </c>
      <c r="D17" s="313">
        <v>49609</v>
      </c>
      <c r="E17" s="313">
        <v>54000</v>
      </c>
      <c r="F17" s="313">
        <v>54500</v>
      </c>
      <c r="G17" s="313">
        <v>54700</v>
      </c>
      <c r="H17" s="191"/>
      <c r="I17" s="200"/>
    </row>
    <row r="18" spans="1:12" s="186" customFormat="1" ht="14.25" customHeight="1" x14ac:dyDescent="0.25">
      <c r="A18" s="307">
        <v>32</v>
      </c>
      <c r="B18" s="308" t="s">
        <v>16</v>
      </c>
      <c r="C18" s="314">
        <f t="shared" ref="C18:D18" si="14">SUM(C19,C24,C29,C39)</f>
        <v>75477.77</v>
      </c>
      <c r="D18" s="314">
        <f t="shared" si="14"/>
        <v>83990</v>
      </c>
      <c r="E18" s="314">
        <f>SUM(E19,E24,E29,E39)</f>
        <v>84000</v>
      </c>
      <c r="F18" s="314">
        <f t="shared" ref="F18:G18" si="15">SUM(F19,F24,F29,F39)</f>
        <v>84000</v>
      </c>
      <c r="G18" s="314">
        <f t="shared" si="15"/>
        <v>84000</v>
      </c>
      <c r="H18" s="191"/>
      <c r="I18" s="191"/>
      <c r="J18" s="191"/>
      <c r="K18" s="191"/>
      <c r="L18" s="191"/>
    </row>
    <row r="19" spans="1:12" s="195" customFormat="1" ht="14.25" customHeight="1" x14ac:dyDescent="0.25">
      <c r="A19" s="290">
        <v>321</v>
      </c>
      <c r="B19" s="310" t="s">
        <v>111</v>
      </c>
      <c r="C19" s="306">
        <f t="shared" ref="C19:D19" si="16">SUM(C20:C23)</f>
        <v>7479.67</v>
      </c>
      <c r="D19" s="306">
        <f t="shared" si="16"/>
        <v>10675</v>
      </c>
      <c r="E19" s="306">
        <f>SUM(E20:E23)</f>
        <v>11100</v>
      </c>
      <c r="F19" s="306">
        <f t="shared" ref="F19:G19" si="17">SUM(F20:F23)</f>
        <v>11100</v>
      </c>
      <c r="G19" s="306">
        <f t="shared" si="17"/>
        <v>11100</v>
      </c>
      <c r="H19" s="191"/>
      <c r="I19" s="196"/>
    </row>
    <row r="20" spans="1:12" x14ac:dyDescent="0.25">
      <c r="A20" s="291" t="s">
        <v>176</v>
      </c>
      <c r="B20" s="312" t="s">
        <v>177</v>
      </c>
      <c r="C20" s="313">
        <v>2400.4699999999998</v>
      </c>
      <c r="D20" s="313">
        <v>3150</v>
      </c>
      <c r="E20" s="313">
        <v>3200</v>
      </c>
      <c r="F20" s="313">
        <v>3200</v>
      </c>
      <c r="G20" s="313">
        <v>3200</v>
      </c>
      <c r="H20" s="191"/>
      <c r="I20" s="200"/>
    </row>
    <row r="21" spans="1:12" x14ac:dyDescent="0.25">
      <c r="A21" s="291" t="s">
        <v>178</v>
      </c>
      <c r="B21" s="312" t="s">
        <v>119</v>
      </c>
      <c r="C21" s="313">
        <v>3962.12</v>
      </c>
      <c r="D21" s="313">
        <v>5675</v>
      </c>
      <c r="E21" s="313">
        <f>4700+1000+300</f>
        <v>6000</v>
      </c>
      <c r="F21" s="313">
        <f>4700+1000+300</f>
        <v>6000</v>
      </c>
      <c r="G21" s="313">
        <f>4700+1000+300</f>
        <v>6000</v>
      </c>
      <c r="H21" s="191"/>
      <c r="I21" s="200"/>
    </row>
    <row r="22" spans="1:12" x14ac:dyDescent="0.25">
      <c r="A22" s="291">
        <v>3213</v>
      </c>
      <c r="B22" s="312" t="s">
        <v>120</v>
      </c>
      <c r="C22" s="313">
        <v>1117.08</v>
      </c>
      <c r="D22" s="313">
        <v>1550</v>
      </c>
      <c r="E22" s="313">
        <f>1200+350+50</f>
        <v>1600</v>
      </c>
      <c r="F22" s="313">
        <f>1200+350+50</f>
        <v>1600</v>
      </c>
      <c r="G22" s="313">
        <f>1200+350+50</f>
        <v>1600</v>
      </c>
      <c r="H22" s="191"/>
      <c r="I22" s="200"/>
    </row>
    <row r="23" spans="1:12" x14ac:dyDescent="0.25">
      <c r="A23" s="291">
        <v>3214</v>
      </c>
      <c r="B23" s="312" t="s">
        <v>273</v>
      </c>
      <c r="C23" s="313">
        <v>0</v>
      </c>
      <c r="D23" s="313">
        <v>300</v>
      </c>
      <c r="E23" s="313">
        <v>300</v>
      </c>
      <c r="F23" s="313">
        <v>300</v>
      </c>
      <c r="G23" s="313">
        <v>300</v>
      </c>
      <c r="H23" s="191"/>
      <c r="I23" s="200"/>
    </row>
    <row r="24" spans="1:12" s="195" customFormat="1" ht="15.75" customHeight="1" x14ac:dyDescent="0.25">
      <c r="A24" s="317">
        <v>322</v>
      </c>
      <c r="B24" s="305" t="s">
        <v>112</v>
      </c>
      <c r="C24" s="275">
        <f t="shared" ref="C24:D24" si="18">SUM(C25:C28)</f>
        <v>23841.160000000003</v>
      </c>
      <c r="D24" s="275">
        <f t="shared" si="18"/>
        <v>24853</v>
      </c>
      <c r="E24" s="275">
        <f>SUM(E25:E28)</f>
        <v>24400</v>
      </c>
      <c r="F24" s="275">
        <f t="shared" ref="F24:G24" si="19">SUM(F25:F28)</f>
        <v>24400</v>
      </c>
      <c r="G24" s="275">
        <f t="shared" si="19"/>
        <v>24400</v>
      </c>
      <c r="H24" s="191"/>
      <c r="I24" s="196"/>
    </row>
    <row r="25" spans="1:12" ht="15.75" customHeight="1" x14ac:dyDescent="0.25">
      <c r="A25" s="318" t="s">
        <v>179</v>
      </c>
      <c r="B25" s="319" t="s">
        <v>126</v>
      </c>
      <c r="C25" s="313">
        <v>5226.82</v>
      </c>
      <c r="D25" s="313">
        <v>3500</v>
      </c>
      <c r="E25" s="313">
        <f>3500</f>
        <v>3500</v>
      </c>
      <c r="F25" s="313">
        <f>3500</f>
        <v>3500</v>
      </c>
      <c r="G25" s="313">
        <f>3500</f>
        <v>3500</v>
      </c>
      <c r="H25" s="191"/>
    </row>
    <row r="26" spans="1:12" ht="15.75" customHeight="1" x14ac:dyDescent="0.25">
      <c r="A26" s="318" t="s">
        <v>180</v>
      </c>
      <c r="B26" s="319" t="s">
        <v>181</v>
      </c>
      <c r="C26" s="313">
        <v>18521.120000000003</v>
      </c>
      <c r="D26" s="313">
        <v>20553</v>
      </c>
      <c r="E26" s="313">
        <f>24000-3500-150+50+100-330-50-20</f>
        <v>20100</v>
      </c>
      <c r="F26" s="313">
        <f>20170-50-20</f>
        <v>20100</v>
      </c>
      <c r="G26" s="313">
        <f>20170-50-20</f>
        <v>20100</v>
      </c>
      <c r="H26" s="191"/>
    </row>
    <row r="27" spans="1:12" ht="15.75" customHeight="1" x14ac:dyDescent="0.25">
      <c r="A27" s="318" t="s">
        <v>182</v>
      </c>
      <c r="B27" s="319" t="s">
        <v>183</v>
      </c>
      <c r="C27" s="313">
        <v>93.22</v>
      </c>
      <c r="D27" s="313">
        <v>300</v>
      </c>
      <c r="E27" s="313">
        <v>300</v>
      </c>
      <c r="F27" s="313">
        <v>300</v>
      </c>
      <c r="G27" s="313">
        <v>300</v>
      </c>
      <c r="H27" s="191"/>
    </row>
    <row r="28" spans="1:12" ht="15.75" customHeight="1" x14ac:dyDescent="0.25">
      <c r="A28" s="318">
        <v>3225</v>
      </c>
      <c r="B28" s="319" t="s">
        <v>121</v>
      </c>
      <c r="C28" s="313">
        <v>0</v>
      </c>
      <c r="D28" s="313">
        <v>500</v>
      </c>
      <c r="E28" s="313">
        <v>500</v>
      </c>
      <c r="F28" s="313">
        <v>500</v>
      </c>
      <c r="G28" s="313">
        <v>500</v>
      </c>
      <c r="H28" s="191"/>
    </row>
    <row r="29" spans="1:12" s="195" customFormat="1" ht="15.75" customHeight="1" x14ac:dyDescent="0.25">
      <c r="A29" s="290">
        <v>323</v>
      </c>
      <c r="B29" s="310" t="s">
        <v>98</v>
      </c>
      <c r="C29" s="306">
        <f t="shared" ref="C29:D29" si="20">SUM(C30:C38)</f>
        <v>43372.46</v>
      </c>
      <c r="D29" s="306">
        <f t="shared" si="20"/>
        <v>47149</v>
      </c>
      <c r="E29" s="306">
        <f>SUM(E30:E38)</f>
        <v>46800</v>
      </c>
      <c r="F29" s="306">
        <f t="shared" ref="F29:G29" si="21">SUM(F30:F38)</f>
        <v>46800</v>
      </c>
      <c r="G29" s="306">
        <f t="shared" si="21"/>
        <v>46800</v>
      </c>
      <c r="H29" s="191"/>
      <c r="I29" s="196"/>
    </row>
    <row r="30" spans="1:12" x14ac:dyDescent="0.25">
      <c r="A30" s="291" t="s">
        <v>184</v>
      </c>
      <c r="B30" s="312" t="s">
        <v>185</v>
      </c>
      <c r="C30" s="313">
        <v>2558.92</v>
      </c>
      <c r="D30" s="313">
        <v>2890</v>
      </c>
      <c r="E30" s="313">
        <f>2600+300</f>
        <v>2900</v>
      </c>
      <c r="F30" s="313">
        <f t="shared" ref="F30:G30" si="22">2600+300</f>
        <v>2900</v>
      </c>
      <c r="G30" s="313">
        <f t="shared" si="22"/>
        <v>2900</v>
      </c>
      <c r="H30" s="191"/>
      <c r="I30" s="200"/>
    </row>
    <row r="31" spans="1:12" x14ac:dyDescent="0.25">
      <c r="A31" s="291" t="s">
        <v>186</v>
      </c>
      <c r="B31" s="312" t="s">
        <v>187</v>
      </c>
      <c r="C31" s="313">
        <v>8049.9099999999989</v>
      </c>
      <c r="D31" s="313">
        <v>8200</v>
      </c>
      <c r="E31" s="313">
        <f>6700+1500</f>
        <v>8200</v>
      </c>
      <c r="F31" s="313">
        <f t="shared" ref="F31:G31" si="23">6700+1500</f>
        <v>8200</v>
      </c>
      <c r="G31" s="313">
        <f t="shared" si="23"/>
        <v>8200</v>
      </c>
      <c r="H31" s="191"/>
      <c r="I31" s="200"/>
    </row>
    <row r="32" spans="1:12" x14ac:dyDescent="0.25">
      <c r="A32" s="291">
        <v>3233</v>
      </c>
      <c r="B32" s="312" t="s">
        <v>262</v>
      </c>
      <c r="C32" s="313">
        <v>733</v>
      </c>
      <c r="D32" s="313">
        <v>400</v>
      </c>
      <c r="E32" s="313">
        <v>400</v>
      </c>
      <c r="F32" s="313">
        <v>400</v>
      </c>
      <c r="G32" s="313">
        <v>400</v>
      </c>
      <c r="H32" s="191"/>
      <c r="I32" s="200"/>
    </row>
    <row r="33" spans="1:9" x14ac:dyDescent="0.25">
      <c r="A33" s="291">
        <v>3234</v>
      </c>
      <c r="B33" s="312" t="s">
        <v>188</v>
      </c>
      <c r="C33" s="313">
        <v>819.71</v>
      </c>
      <c r="D33" s="313">
        <v>1400</v>
      </c>
      <c r="E33" s="313">
        <v>1400</v>
      </c>
      <c r="F33" s="313">
        <v>1400</v>
      </c>
      <c r="G33" s="313">
        <v>1400</v>
      </c>
      <c r="H33" s="191"/>
      <c r="I33" s="200"/>
    </row>
    <row r="34" spans="1:9" x14ac:dyDescent="0.25">
      <c r="A34" s="291">
        <v>3235</v>
      </c>
      <c r="B34" s="312" t="s">
        <v>131</v>
      </c>
      <c r="C34" s="313">
        <v>15574.23</v>
      </c>
      <c r="D34" s="313">
        <v>15569</v>
      </c>
      <c r="E34" s="313">
        <f>15570+30</f>
        <v>15600</v>
      </c>
      <c r="F34" s="313">
        <f>15570+30</f>
        <v>15600</v>
      </c>
      <c r="G34" s="313">
        <f>15570+30</f>
        <v>15600</v>
      </c>
      <c r="H34" s="191"/>
      <c r="I34" s="200"/>
    </row>
    <row r="35" spans="1:9" x14ac:dyDescent="0.25">
      <c r="A35" s="291">
        <v>3236</v>
      </c>
      <c r="B35" s="312" t="s">
        <v>274</v>
      </c>
      <c r="C35" s="313">
        <v>0</v>
      </c>
      <c r="D35" s="313">
        <v>1440</v>
      </c>
      <c r="E35" s="313">
        <f>800+50+150</f>
        <v>1000</v>
      </c>
      <c r="F35" s="313">
        <f>1120-120</f>
        <v>1000</v>
      </c>
      <c r="G35" s="313">
        <f>320+530+150</f>
        <v>1000</v>
      </c>
      <c r="H35" s="191"/>
      <c r="I35" s="200"/>
    </row>
    <row r="36" spans="1:9" x14ac:dyDescent="0.25">
      <c r="A36" s="291">
        <v>3237</v>
      </c>
      <c r="B36" s="312" t="s">
        <v>129</v>
      </c>
      <c r="C36" s="313">
        <v>791.23</v>
      </c>
      <c r="D36" s="313">
        <v>1500</v>
      </c>
      <c r="E36" s="313">
        <f>1200+300</f>
        <v>1500</v>
      </c>
      <c r="F36" s="313">
        <f>1200+300</f>
        <v>1500</v>
      </c>
      <c r="G36" s="313">
        <f t="shared" ref="G36" si="24">1200+300</f>
        <v>1500</v>
      </c>
      <c r="H36" s="191"/>
      <c r="I36" s="200"/>
    </row>
    <row r="37" spans="1:9" x14ac:dyDescent="0.25">
      <c r="A37" s="291" t="s">
        <v>189</v>
      </c>
      <c r="B37" s="312" t="s">
        <v>190</v>
      </c>
      <c r="C37" s="313">
        <v>8571.85</v>
      </c>
      <c r="D37" s="313">
        <v>8450</v>
      </c>
      <c r="E37" s="313">
        <f>8200+250+50</f>
        <v>8500</v>
      </c>
      <c r="F37" s="313">
        <f>8200+250+50</f>
        <v>8500</v>
      </c>
      <c r="G37" s="313">
        <f>8200+250+50</f>
        <v>8500</v>
      </c>
      <c r="H37" s="191"/>
      <c r="I37" s="200"/>
    </row>
    <row r="38" spans="1:9" x14ac:dyDescent="0.25">
      <c r="A38" s="291" t="s">
        <v>191</v>
      </c>
      <c r="B38" s="312" t="s">
        <v>130</v>
      </c>
      <c r="C38" s="313">
        <v>6273.6100000000006</v>
      </c>
      <c r="D38" s="313">
        <v>7300</v>
      </c>
      <c r="E38" s="313">
        <v>7300</v>
      </c>
      <c r="F38" s="313">
        <v>7300</v>
      </c>
      <c r="G38" s="313">
        <v>7300</v>
      </c>
      <c r="H38" s="191"/>
      <c r="I38" s="200"/>
    </row>
    <row r="39" spans="1:9" s="195" customFormat="1" ht="15.75" customHeight="1" x14ac:dyDescent="0.25">
      <c r="A39" s="290">
        <v>329</v>
      </c>
      <c r="B39" s="310" t="s">
        <v>113</v>
      </c>
      <c r="C39" s="306">
        <f t="shared" ref="C39:D39" si="25">SUM(C40:C43)</f>
        <v>784.48000000000013</v>
      </c>
      <c r="D39" s="306">
        <f t="shared" si="25"/>
        <v>1313</v>
      </c>
      <c r="E39" s="306">
        <f>SUM(E40:E43)</f>
        <v>1700</v>
      </c>
      <c r="F39" s="306">
        <f t="shared" ref="F39:G39" si="26">SUM(F40:F43)</f>
        <v>1700</v>
      </c>
      <c r="G39" s="306">
        <f t="shared" si="26"/>
        <v>1700</v>
      </c>
      <c r="H39" s="191"/>
      <c r="I39" s="196"/>
    </row>
    <row r="40" spans="1:9" x14ac:dyDescent="0.25">
      <c r="A40" s="291">
        <v>3292</v>
      </c>
      <c r="B40" s="312" t="s">
        <v>259</v>
      </c>
      <c r="C40" s="313">
        <v>649.94000000000005</v>
      </c>
      <c r="D40" s="313">
        <v>753</v>
      </c>
      <c r="E40" s="313">
        <v>700</v>
      </c>
      <c r="F40" s="313">
        <v>700</v>
      </c>
      <c r="G40" s="313">
        <v>700</v>
      </c>
      <c r="H40" s="191"/>
      <c r="I40" s="200"/>
    </row>
    <row r="41" spans="1:9" x14ac:dyDescent="0.25">
      <c r="A41" s="291" t="s">
        <v>192</v>
      </c>
      <c r="B41" s="312" t="s">
        <v>193</v>
      </c>
      <c r="C41" s="313">
        <v>49.61</v>
      </c>
      <c r="D41" s="313">
        <v>300</v>
      </c>
      <c r="E41" s="313">
        <v>300</v>
      </c>
      <c r="F41" s="313">
        <v>300</v>
      </c>
      <c r="G41" s="313">
        <v>300</v>
      </c>
      <c r="H41" s="191"/>
      <c r="I41" s="200"/>
    </row>
    <row r="42" spans="1:9" x14ac:dyDescent="0.25">
      <c r="A42" s="291">
        <v>3294</v>
      </c>
      <c r="B42" s="312" t="s">
        <v>263</v>
      </c>
      <c r="C42" s="313">
        <v>59.73</v>
      </c>
      <c r="D42" s="313">
        <v>60</v>
      </c>
      <c r="E42" s="313">
        <f>465+5+30</f>
        <v>500</v>
      </c>
      <c r="F42" s="313">
        <f>470+30</f>
        <v>500</v>
      </c>
      <c r="G42" s="313">
        <f>470+30</f>
        <v>500</v>
      </c>
      <c r="H42" s="191"/>
      <c r="I42" s="200"/>
    </row>
    <row r="43" spans="1:9" x14ac:dyDescent="0.25">
      <c r="A43" s="291" t="s">
        <v>194</v>
      </c>
      <c r="B43" s="312" t="s">
        <v>113</v>
      </c>
      <c r="C43" s="313">
        <v>25.2</v>
      </c>
      <c r="D43" s="313">
        <v>200</v>
      </c>
      <c r="E43" s="313">
        <f>200</f>
        <v>200</v>
      </c>
      <c r="F43" s="313">
        <f>200</f>
        <v>200</v>
      </c>
      <c r="G43" s="313">
        <f>200</f>
        <v>200</v>
      </c>
      <c r="H43" s="191"/>
      <c r="I43" s="200"/>
    </row>
    <row r="44" spans="1:9" s="186" customFormat="1" ht="15.75" customHeight="1" x14ac:dyDescent="0.25">
      <c r="A44" s="307">
        <v>34</v>
      </c>
      <c r="B44" s="308" t="s">
        <v>19</v>
      </c>
      <c r="C44" s="314">
        <f t="shared" ref="C44:D45" si="27">SUM(C45)</f>
        <v>636.46</v>
      </c>
      <c r="D44" s="314">
        <f t="shared" si="27"/>
        <v>750</v>
      </c>
      <c r="E44" s="314">
        <f>SUM(E45)</f>
        <v>740</v>
      </c>
      <c r="F44" s="314">
        <f t="shared" ref="F44:G45" si="28">SUM(F45)</f>
        <v>740</v>
      </c>
      <c r="G44" s="314">
        <f t="shared" si="28"/>
        <v>740</v>
      </c>
      <c r="H44" s="191"/>
      <c r="I44" s="191"/>
    </row>
    <row r="45" spans="1:9" s="195" customFormat="1" ht="15.75" customHeight="1" x14ac:dyDescent="0.25">
      <c r="A45" s="290">
        <v>343</v>
      </c>
      <c r="B45" s="310" t="s">
        <v>115</v>
      </c>
      <c r="C45" s="306">
        <f t="shared" si="27"/>
        <v>636.46</v>
      </c>
      <c r="D45" s="306">
        <f t="shared" si="27"/>
        <v>750</v>
      </c>
      <c r="E45" s="306">
        <f>SUM(E46)</f>
        <v>740</v>
      </c>
      <c r="F45" s="306">
        <f t="shared" si="28"/>
        <v>740</v>
      </c>
      <c r="G45" s="306">
        <f t="shared" si="28"/>
        <v>740</v>
      </c>
      <c r="H45" s="191"/>
      <c r="I45" s="196"/>
    </row>
    <row r="46" spans="1:9" x14ac:dyDescent="0.25">
      <c r="A46" s="291" t="s">
        <v>195</v>
      </c>
      <c r="B46" s="312" t="s">
        <v>196</v>
      </c>
      <c r="C46" s="313">
        <v>636.46</v>
      </c>
      <c r="D46" s="313">
        <v>750</v>
      </c>
      <c r="E46" s="313">
        <f>700+50-10</f>
        <v>740</v>
      </c>
      <c r="F46" s="313">
        <f>700+50-10</f>
        <v>740</v>
      </c>
      <c r="G46" s="313">
        <f>700+50-10</f>
        <v>740</v>
      </c>
      <c r="H46" s="191"/>
      <c r="I46" s="200"/>
    </row>
    <row r="47" spans="1:9" s="186" customFormat="1" x14ac:dyDescent="0.25">
      <c r="A47" s="361" t="s">
        <v>292</v>
      </c>
      <c r="B47" s="362" t="s">
        <v>293</v>
      </c>
      <c r="C47" s="363">
        <f>SUM(C48,C66,C85,C95)</f>
        <v>15224.689999999999</v>
      </c>
      <c r="D47" s="363">
        <f t="shared" ref="D47:G47" si="29">SUM(D48,D66,D85,D95)</f>
        <v>33339.96</v>
      </c>
      <c r="E47" s="363">
        <f t="shared" si="29"/>
        <v>8000</v>
      </c>
      <c r="F47" s="363">
        <f t="shared" si="29"/>
        <v>8000</v>
      </c>
      <c r="G47" s="363">
        <f t="shared" si="29"/>
        <v>8000</v>
      </c>
      <c r="H47" s="191"/>
      <c r="I47" s="191"/>
    </row>
    <row r="48" spans="1:9" s="195" customFormat="1" x14ac:dyDescent="0.25">
      <c r="A48" s="302">
        <v>31</v>
      </c>
      <c r="B48" s="302" t="s">
        <v>53</v>
      </c>
      <c r="C48" s="303">
        <f>SUM(C49)</f>
        <v>2843.31</v>
      </c>
      <c r="D48" s="303">
        <f t="shared" ref="D48:G48" si="30">SUM(D49)</f>
        <v>7096.77</v>
      </c>
      <c r="E48" s="303">
        <f t="shared" si="30"/>
        <v>4000</v>
      </c>
      <c r="F48" s="303">
        <f t="shared" si="30"/>
        <v>4000</v>
      </c>
      <c r="G48" s="303">
        <f t="shared" si="30"/>
        <v>4000</v>
      </c>
      <c r="H48" s="191"/>
      <c r="I48" s="196"/>
    </row>
    <row r="49" spans="1:9" s="195" customFormat="1" x14ac:dyDescent="0.25">
      <c r="A49" s="304">
        <v>3</v>
      </c>
      <c r="B49" s="305" t="s">
        <v>44</v>
      </c>
      <c r="C49" s="275">
        <f>SUM(C50,C63)</f>
        <v>2843.31</v>
      </c>
      <c r="D49" s="275">
        <f t="shared" ref="D49:G49" si="31">SUM(D50,D63)</f>
        <v>7096.77</v>
      </c>
      <c r="E49" s="275">
        <f t="shared" si="31"/>
        <v>4000</v>
      </c>
      <c r="F49" s="275">
        <f t="shared" si="31"/>
        <v>4000</v>
      </c>
      <c r="G49" s="275">
        <f t="shared" si="31"/>
        <v>4000</v>
      </c>
      <c r="H49" s="191"/>
      <c r="I49" s="196"/>
    </row>
    <row r="50" spans="1:9" s="186" customFormat="1" ht="15.75" customHeight="1" x14ac:dyDescent="0.25">
      <c r="A50" s="307">
        <v>32</v>
      </c>
      <c r="B50" s="308" t="s">
        <v>16</v>
      </c>
      <c r="C50" s="314">
        <f>SUM(C51,C54,C56,C61)</f>
        <v>2839.77</v>
      </c>
      <c r="D50" s="314">
        <f t="shared" ref="D50:G50" si="32">SUM(D51,D54,D56,D61)</f>
        <v>7096.77</v>
      </c>
      <c r="E50" s="314">
        <f t="shared" si="32"/>
        <v>4000</v>
      </c>
      <c r="F50" s="314">
        <f t="shared" si="32"/>
        <v>4000</v>
      </c>
      <c r="G50" s="314">
        <f t="shared" si="32"/>
        <v>4000</v>
      </c>
      <c r="H50" s="191"/>
      <c r="I50" s="191"/>
    </row>
    <row r="51" spans="1:9" s="186" customFormat="1" ht="15.75" customHeight="1" x14ac:dyDescent="0.25">
      <c r="A51" s="307">
        <v>321</v>
      </c>
      <c r="B51" s="308" t="s">
        <v>111</v>
      </c>
      <c r="C51" s="314">
        <f>SUM(C52:C53)</f>
        <v>2746.11</v>
      </c>
      <c r="D51" s="314">
        <f>SUM(D52:D53)</f>
        <v>2212.33</v>
      </c>
      <c r="E51" s="314">
        <f t="shared" ref="E51:G51" si="33">SUM(E52:E53)</f>
        <v>0</v>
      </c>
      <c r="F51" s="314">
        <f t="shared" si="33"/>
        <v>0</v>
      </c>
      <c r="G51" s="314">
        <f t="shared" si="33"/>
        <v>0</v>
      </c>
      <c r="H51" s="191"/>
      <c r="I51" s="191"/>
    </row>
    <row r="52" spans="1:9" x14ac:dyDescent="0.25">
      <c r="A52" s="291" t="s">
        <v>280</v>
      </c>
      <c r="B52" s="312" t="s">
        <v>258</v>
      </c>
      <c r="C52" s="313">
        <v>2746.11</v>
      </c>
      <c r="D52" s="313">
        <v>2011.03</v>
      </c>
      <c r="E52" s="313"/>
      <c r="F52" s="313"/>
      <c r="G52" s="313"/>
      <c r="H52" s="191"/>
      <c r="I52" s="200"/>
    </row>
    <row r="53" spans="1:9" x14ac:dyDescent="0.25">
      <c r="A53" s="291" t="s">
        <v>176</v>
      </c>
      <c r="B53" s="312" t="s">
        <v>177</v>
      </c>
      <c r="C53" s="313">
        <v>0</v>
      </c>
      <c r="D53" s="313">
        <v>201.3</v>
      </c>
      <c r="E53" s="313"/>
      <c r="F53" s="313"/>
      <c r="G53" s="313"/>
      <c r="H53" s="191"/>
      <c r="I53" s="200"/>
    </row>
    <row r="54" spans="1:9" s="186" customFormat="1" ht="15.75" customHeight="1" x14ac:dyDescent="0.25">
      <c r="A54" s="307">
        <v>322</v>
      </c>
      <c r="B54" s="308" t="s">
        <v>112</v>
      </c>
      <c r="C54" s="314">
        <f>SUM(C55)</f>
        <v>0.21</v>
      </c>
      <c r="D54" s="314">
        <f t="shared" ref="D54:G54" si="34">SUM(D55)</f>
        <v>242.61</v>
      </c>
      <c r="E54" s="314">
        <f t="shared" si="34"/>
        <v>0</v>
      </c>
      <c r="F54" s="314">
        <f t="shared" si="34"/>
        <v>0</v>
      </c>
      <c r="G54" s="314">
        <f t="shared" si="34"/>
        <v>0</v>
      </c>
      <c r="H54" s="191"/>
      <c r="I54" s="191"/>
    </row>
    <row r="55" spans="1:9" x14ac:dyDescent="0.25">
      <c r="A55" s="291" t="s">
        <v>179</v>
      </c>
      <c r="B55" s="312" t="s">
        <v>126</v>
      </c>
      <c r="C55" s="313">
        <v>0.21</v>
      </c>
      <c r="D55" s="313">
        <v>242.61</v>
      </c>
      <c r="E55" s="313"/>
      <c r="F55" s="313"/>
      <c r="G55" s="313"/>
      <c r="H55" s="191"/>
      <c r="I55" s="200"/>
    </row>
    <row r="56" spans="1:9" s="195" customFormat="1" ht="14.25" customHeight="1" x14ac:dyDescent="0.25">
      <c r="A56" s="290">
        <v>323</v>
      </c>
      <c r="B56" s="310" t="s">
        <v>98</v>
      </c>
      <c r="C56" s="311">
        <f>SUM(C57:C60)</f>
        <v>0</v>
      </c>
      <c r="D56" s="311">
        <f t="shared" ref="D56:G56" si="35">SUM(D57:D60)</f>
        <v>4641.83</v>
      </c>
      <c r="E56" s="311">
        <f t="shared" si="35"/>
        <v>4000</v>
      </c>
      <c r="F56" s="311">
        <f t="shared" si="35"/>
        <v>4000</v>
      </c>
      <c r="G56" s="311">
        <f t="shared" si="35"/>
        <v>4000</v>
      </c>
      <c r="H56" s="191"/>
      <c r="I56" s="196"/>
    </row>
    <row r="57" spans="1:9" ht="14.25" customHeight="1" x14ac:dyDescent="0.25">
      <c r="A57" s="291" t="s">
        <v>184</v>
      </c>
      <c r="B57" s="312" t="s">
        <v>185</v>
      </c>
      <c r="C57" s="313">
        <v>0</v>
      </c>
      <c r="D57" s="313">
        <v>41</v>
      </c>
      <c r="E57" s="313"/>
      <c r="F57" s="313"/>
      <c r="G57" s="313"/>
      <c r="H57" s="191"/>
      <c r="I57" s="200"/>
    </row>
    <row r="58" spans="1:9" ht="14.25" customHeight="1" x14ac:dyDescent="0.25">
      <c r="A58" s="291" t="s">
        <v>186</v>
      </c>
      <c r="B58" s="312" t="s">
        <v>187</v>
      </c>
      <c r="C58" s="313">
        <v>0</v>
      </c>
      <c r="D58" s="313">
        <v>2000</v>
      </c>
      <c r="E58" s="313">
        <v>2000</v>
      </c>
      <c r="F58" s="313">
        <v>2000</v>
      </c>
      <c r="G58" s="313">
        <v>2000</v>
      </c>
      <c r="H58" s="191"/>
      <c r="I58" s="200"/>
    </row>
    <row r="59" spans="1:9" ht="14.25" customHeight="1" x14ac:dyDescent="0.25">
      <c r="A59" s="291" t="s">
        <v>272</v>
      </c>
      <c r="B59" s="312" t="s">
        <v>129</v>
      </c>
      <c r="C59" s="313">
        <v>0</v>
      </c>
      <c r="D59" s="313">
        <v>600.83000000000004</v>
      </c>
      <c r="E59" s="313"/>
      <c r="F59" s="313"/>
      <c r="G59" s="313"/>
      <c r="H59" s="191"/>
      <c r="I59" s="200"/>
    </row>
    <row r="60" spans="1:9" ht="14.25" customHeight="1" x14ac:dyDescent="0.25">
      <c r="A60" s="291" t="s">
        <v>191</v>
      </c>
      <c r="B60" s="312" t="s">
        <v>130</v>
      </c>
      <c r="C60" s="313">
        <v>0</v>
      </c>
      <c r="D60" s="313">
        <v>2000</v>
      </c>
      <c r="E60" s="313">
        <v>2000</v>
      </c>
      <c r="F60" s="313">
        <v>2000</v>
      </c>
      <c r="G60" s="313">
        <v>2000</v>
      </c>
      <c r="H60" s="191"/>
      <c r="I60" s="200"/>
    </row>
    <row r="61" spans="1:9" s="195" customFormat="1" ht="14.25" customHeight="1" x14ac:dyDescent="0.25">
      <c r="A61" s="290">
        <v>324</v>
      </c>
      <c r="B61" s="310" t="s">
        <v>283</v>
      </c>
      <c r="C61" s="311">
        <f>SUM(C62)</f>
        <v>93.45</v>
      </c>
      <c r="D61" s="311">
        <f t="shared" ref="D61:G61" si="36">SUM(D62)</f>
        <v>0</v>
      </c>
      <c r="E61" s="311">
        <f t="shared" si="36"/>
        <v>0</v>
      </c>
      <c r="F61" s="311">
        <f t="shared" si="36"/>
        <v>0</v>
      </c>
      <c r="G61" s="311">
        <f t="shared" si="36"/>
        <v>0</v>
      </c>
      <c r="H61" s="191"/>
      <c r="I61" s="196"/>
    </row>
    <row r="62" spans="1:9" ht="14.25" customHeight="1" x14ac:dyDescent="0.25">
      <c r="A62" s="291">
        <v>3241</v>
      </c>
      <c r="B62" s="312" t="s">
        <v>283</v>
      </c>
      <c r="C62" s="313">
        <v>93.45</v>
      </c>
      <c r="D62" s="313">
        <v>0</v>
      </c>
      <c r="E62" s="313"/>
      <c r="F62" s="313"/>
      <c r="G62" s="313"/>
      <c r="H62" s="191"/>
      <c r="I62" s="200"/>
    </row>
    <row r="63" spans="1:9" s="186" customFormat="1" ht="15.75" customHeight="1" x14ac:dyDescent="0.25">
      <c r="A63" s="307">
        <v>34</v>
      </c>
      <c r="B63" s="308" t="s">
        <v>19</v>
      </c>
      <c r="C63" s="314">
        <f>SUM(C64)</f>
        <v>3.54</v>
      </c>
      <c r="D63" s="314">
        <f t="shared" ref="D63:G64" si="37">SUM(D64)</f>
        <v>0</v>
      </c>
      <c r="E63" s="314">
        <f t="shared" si="37"/>
        <v>0</v>
      </c>
      <c r="F63" s="314">
        <f t="shared" si="37"/>
        <v>0</v>
      </c>
      <c r="G63" s="314">
        <f t="shared" si="37"/>
        <v>0</v>
      </c>
      <c r="H63" s="191"/>
      <c r="I63" s="191"/>
    </row>
    <row r="64" spans="1:9" s="186" customFormat="1" ht="15.75" customHeight="1" x14ac:dyDescent="0.25">
      <c r="A64" s="307">
        <v>343</v>
      </c>
      <c r="B64" s="308" t="s">
        <v>115</v>
      </c>
      <c r="C64" s="314">
        <f>SUM(C65)</f>
        <v>3.54</v>
      </c>
      <c r="D64" s="314">
        <f t="shared" si="37"/>
        <v>0</v>
      </c>
      <c r="E64" s="314">
        <f t="shared" si="37"/>
        <v>0</v>
      </c>
      <c r="F64" s="314">
        <f t="shared" si="37"/>
        <v>0</v>
      </c>
      <c r="G64" s="314">
        <f t="shared" si="37"/>
        <v>0</v>
      </c>
      <c r="H64" s="191"/>
      <c r="I64" s="191"/>
    </row>
    <row r="65" spans="1:9" ht="14.25" customHeight="1" x14ac:dyDescent="0.25">
      <c r="A65" s="291">
        <v>3432</v>
      </c>
      <c r="B65" s="312" t="s">
        <v>284</v>
      </c>
      <c r="C65" s="313">
        <v>3.54</v>
      </c>
      <c r="D65" s="313"/>
      <c r="E65" s="313"/>
      <c r="F65" s="313"/>
      <c r="G65" s="313"/>
      <c r="H65" s="191"/>
      <c r="I65" s="200"/>
    </row>
    <row r="66" spans="1:9" s="195" customFormat="1" x14ac:dyDescent="0.25">
      <c r="A66" s="302">
        <v>43</v>
      </c>
      <c r="B66" s="302" t="s">
        <v>260</v>
      </c>
      <c r="C66" s="275">
        <f>SUM(C67,C80)</f>
        <v>843.63</v>
      </c>
      <c r="D66" s="275">
        <f>SUM(D67,D80)</f>
        <v>9925.66</v>
      </c>
      <c r="E66" s="275">
        <f>SUM(E67,E80)</f>
        <v>4000</v>
      </c>
      <c r="F66" s="275">
        <f>SUM(F67,F80)</f>
        <v>4000</v>
      </c>
      <c r="G66" s="275">
        <f>SUM(G67,G80)</f>
        <v>4000</v>
      </c>
      <c r="H66" s="191"/>
      <c r="I66" s="196"/>
    </row>
    <row r="67" spans="1:9" s="195" customFormat="1" x14ac:dyDescent="0.25">
      <c r="A67" s="304">
        <v>3</v>
      </c>
      <c r="B67" s="305" t="s">
        <v>44</v>
      </c>
      <c r="C67" s="275">
        <f>SUM(C71)</f>
        <v>593.84</v>
      </c>
      <c r="D67" s="275">
        <f>SUM(D68,D71)</f>
        <v>9300</v>
      </c>
      <c r="E67" s="275">
        <f>SUM(E71)</f>
        <v>4000</v>
      </c>
      <c r="F67" s="275">
        <f>SUM(F71)</f>
        <v>4000</v>
      </c>
      <c r="G67" s="275">
        <f>SUM(G71)</f>
        <v>4000</v>
      </c>
      <c r="H67" s="191"/>
      <c r="I67" s="196"/>
    </row>
    <row r="68" spans="1:9" s="186" customFormat="1" ht="15.75" customHeight="1" x14ac:dyDescent="0.25">
      <c r="A68" s="307">
        <v>31</v>
      </c>
      <c r="B68" s="308" t="s">
        <v>15</v>
      </c>
      <c r="C68" s="314">
        <f>SUM(C69)</f>
        <v>0</v>
      </c>
      <c r="D68" s="314">
        <f>SUM(D69)</f>
        <v>6500</v>
      </c>
      <c r="E68" s="314">
        <f t="shared" ref="E68:G68" si="38">SUM(E69)</f>
        <v>0</v>
      </c>
      <c r="F68" s="314">
        <f t="shared" si="38"/>
        <v>0</v>
      </c>
      <c r="G68" s="314">
        <f t="shared" si="38"/>
        <v>0</v>
      </c>
      <c r="H68" s="191"/>
      <c r="I68" s="191"/>
    </row>
    <row r="69" spans="1:9" s="195" customFormat="1" ht="15.75" customHeight="1" x14ac:dyDescent="0.25">
      <c r="A69" s="290">
        <v>311</v>
      </c>
      <c r="B69" s="310" t="s">
        <v>104</v>
      </c>
      <c r="C69" s="306">
        <f>SUM(C70)</f>
        <v>0</v>
      </c>
      <c r="D69" s="306">
        <f>SUM(D70)</f>
        <v>6500</v>
      </c>
      <c r="E69" s="306">
        <f t="shared" ref="E69:G69" si="39">SUM(E70)</f>
        <v>0</v>
      </c>
      <c r="F69" s="306">
        <f t="shared" si="39"/>
        <v>0</v>
      </c>
      <c r="G69" s="306">
        <f t="shared" si="39"/>
        <v>0</v>
      </c>
      <c r="H69" s="191"/>
      <c r="I69" s="196"/>
    </row>
    <row r="70" spans="1:9" x14ac:dyDescent="0.25">
      <c r="A70" s="291">
        <v>3111</v>
      </c>
      <c r="B70" s="312" t="s">
        <v>174</v>
      </c>
      <c r="C70" s="313"/>
      <c r="D70" s="313">
        <v>6500</v>
      </c>
      <c r="E70" s="313"/>
      <c r="F70" s="313"/>
      <c r="G70" s="313"/>
      <c r="H70" s="191"/>
      <c r="I70" s="200"/>
    </row>
    <row r="71" spans="1:9" s="186" customFormat="1" ht="15.75" customHeight="1" x14ac:dyDescent="0.25">
      <c r="A71" s="307">
        <v>32</v>
      </c>
      <c r="B71" s="308" t="s">
        <v>16</v>
      </c>
      <c r="C71" s="314">
        <f>SUM(C72,C75)</f>
        <v>593.84</v>
      </c>
      <c r="D71" s="314">
        <f>SUM(D72,D75)</f>
        <v>2800</v>
      </c>
      <c r="E71" s="314">
        <f t="shared" ref="E71:G71" si="40">SUM(E72,E75)</f>
        <v>4000</v>
      </c>
      <c r="F71" s="314">
        <f t="shared" si="40"/>
        <v>4000</v>
      </c>
      <c r="G71" s="314">
        <f t="shared" si="40"/>
        <v>4000</v>
      </c>
      <c r="H71" s="191"/>
      <c r="I71" s="191"/>
    </row>
    <row r="72" spans="1:9" s="195" customFormat="1" ht="15.75" customHeight="1" x14ac:dyDescent="0.25">
      <c r="A72" s="290">
        <v>321</v>
      </c>
      <c r="B72" s="310" t="s">
        <v>111</v>
      </c>
      <c r="C72" s="306">
        <f>SUM(C73:C74)</f>
        <v>36.4</v>
      </c>
      <c r="D72" s="306">
        <f>SUM(D73:D74)</f>
        <v>100</v>
      </c>
      <c r="E72" s="306">
        <f t="shared" ref="E72:G72" si="41">SUM(E73:E74)</f>
        <v>0</v>
      </c>
      <c r="F72" s="306">
        <f t="shared" si="41"/>
        <v>0</v>
      </c>
      <c r="G72" s="306">
        <f t="shared" si="41"/>
        <v>0</v>
      </c>
      <c r="H72" s="191"/>
      <c r="I72" s="196"/>
    </row>
    <row r="73" spans="1:9" x14ac:dyDescent="0.25">
      <c r="A73" s="291" t="s">
        <v>176</v>
      </c>
      <c r="B73" s="312" t="s">
        <v>177</v>
      </c>
      <c r="C73" s="313">
        <v>0</v>
      </c>
      <c r="D73" s="313">
        <v>100</v>
      </c>
      <c r="E73" s="313"/>
      <c r="F73" s="313"/>
      <c r="G73" s="313"/>
      <c r="H73" s="191"/>
      <c r="I73" s="200"/>
    </row>
    <row r="74" spans="1:9" x14ac:dyDescent="0.25">
      <c r="A74" s="291">
        <v>3214</v>
      </c>
      <c r="B74" s="312" t="s">
        <v>273</v>
      </c>
      <c r="C74" s="313">
        <v>36.4</v>
      </c>
      <c r="D74" s="313">
        <v>0</v>
      </c>
      <c r="E74" s="313"/>
      <c r="F74" s="313"/>
      <c r="G74" s="313"/>
      <c r="H74" s="191"/>
      <c r="I74" s="200"/>
    </row>
    <row r="75" spans="1:9" s="195" customFormat="1" ht="15.75" customHeight="1" x14ac:dyDescent="0.25">
      <c r="A75" s="290">
        <v>323</v>
      </c>
      <c r="B75" s="310" t="s">
        <v>98</v>
      </c>
      <c r="C75" s="306">
        <f t="shared" ref="C75:D75" si="42">SUM(C76:C79)</f>
        <v>557.44000000000005</v>
      </c>
      <c r="D75" s="306">
        <f t="shared" si="42"/>
        <v>2700</v>
      </c>
      <c r="E75" s="306">
        <f>SUM(E76:E79)</f>
        <v>4000</v>
      </c>
      <c r="F75" s="306">
        <f t="shared" ref="F75:G75" si="43">SUM(F76:F79)</f>
        <v>4000</v>
      </c>
      <c r="G75" s="306">
        <f t="shared" si="43"/>
        <v>4000</v>
      </c>
      <c r="H75" s="191"/>
      <c r="I75" s="196"/>
    </row>
    <row r="76" spans="1:9" x14ac:dyDescent="0.25">
      <c r="A76" s="291" t="s">
        <v>186</v>
      </c>
      <c r="B76" s="312" t="s">
        <v>187</v>
      </c>
      <c r="C76" s="313">
        <v>0</v>
      </c>
      <c r="D76" s="313">
        <v>1000</v>
      </c>
      <c r="E76" s="313">
        <v>2000</v>
      </c>
      <c r="F76" s="313">
        <v>2000</v>
      </c>
      <c r="G76" s="313">
        <v>2000</v>
      </c>
      <c r="H76" s="191"/>
      <c r="I76" s="200"/>
    </row>
    <row r="77" spans="1:9" x14ac:dyDescent="0.25">
      <c r="A77" s="291">
        <v>3236</v>
      </c>
      <c r="B77" s="312" t="s">
        <v>128</v>
      </c>
      <c r="C77" s="313">
        <v>318.54000000000002</v>
      </c>
      <c r="D77" s="313"/>
      <c r="E77" s="313"/>
      <c r="F77" s="313"/>
      <c r="G77" s="313"/>
      <c r="H77" s="191"/>
      <c r="I77" s="200"/>
    </row>
    <row r="78" spans="1:9" x14ac:dyDescent="0.25">
      <c r="A78" s="291">
        <v>3237</v>
      </c>
      <c r="B78" s="312" t="s">
        <v>129</v>
      </c>
      <c r="C78" s="313">
        <v>238.9</v>
      </c>
      <c r="D78" s="313"/>
      <c r="E78" s="313"/>
      <c r="F78" s="313"/>
      <c r="G78" s="313"/>
      <c r="H78" s="191"/>
      <c r="I78" s="200"/>
    </row>
    <row r="79" spans="1:9" x14ac:dyDescent="0.25">
      <c r="A79" s="291" t="s">
        <v>191</v>
      </c>
      <c r="B79" s="312" t="s">
        <v>130</v>
      </c>
      <c r="C79" s="313">
        <v>0</v>
      </c>
      <c r="D79" s="313">
        <v>1700</v>
      </c>
      <c r="E79" s="313">
        <v>2000</v>
      </c>
      <c r="F79" s="313">
        <v>2000</v>
      </c>
      <c r="G79" s="313">
        <v>2000</v>
      </c>
      <c r="H79" s="191"/>
      <c r="I79" s="200"/>
    </row>
    <row r="80" spans="1:9" s="197" customFormat="1" x14ac:dyDescent="0.2">
      <c r="A80" s="275">
        <v>4</v>
      </c>
      <c r="B80" s="302" t="s">
        <v>20</v>
      </c>
      <c r="C80" s="303">
        <f>SUM(C81)</f>
        <v>249.79</v>
      </c>
      <c r="D80" s="303">
        <f>SUM(D81)</f>
        <v>625.66000000000008</v>
      </c>
      <c r="E80" s="303">
        <f t="shared" ref="E80:G81" si="44">SUM(E81)</f>
        <v>0</v>
      </c>
      <c r="F80" s="303">
        <f t="shared" si="44"/>
        <v>0</v>
      </c>
      <c r="G80" s="303">
        <f t="shared" si="44"/>
        <v>0</v>
      </c>
    </row>
    <row r="81" spans="1:9" s="198" customFormat="1" x14ac:dyDescent="0.2">
      <c r="A81" s="315">
        <v>42</v>
      </c>
      <c r="B81" s="300" t="s">
        <v>21</v>
      </c>
      <c r="C81" s="316">
        <f>SUM(C82)</f>
        <v>249.79</v>
      </c>
      <c r="D81" s="316">
        <f>SUM(D82)</f>
        <v>625.66000000000008</v>
      </c>
      <c r="E81" s="316">
        <f t="shared" si="44"/>
        <v>0</v>
      </c>
      <c r="F81" s="316">
        <f t="shared" si="44"/>
        <v>0</v>
      </c>
      <c r="G81" s="316">
        <f t="shared" si="44"/>
        <v>0</v>
      </c>
      <c r="H81" s="197"/>
      <c r="I81" s="197"/>
    </row>
    <row r="82" spans="1:9" s="195" customFormat="1" x14ac:dyDescent="0.25">
      <c r="A82" s="317">
        <v>422</v>
      </c>
      <c r="B82" s="305" t="s">
        <v>101</v>
      </c>
      <c r="C82" s="275">
        <f>SUM(C83:C84)</f>
        <v>249.79</v>
      </c>
      <c r="D82" s="275">
        <f t="shared" ref="D82:G82" si="45">SUM(D83:D84)</f>
        <v>625.66000000000008</v>
      </c>
      <c r="E82" s="275">
        <f t="shared" si="45"/>
        <v>0</v>
      </c>
      <c r="F82" s="275">
        <f t="shared" si="45"/>
        <v>0</v>
      </c>
      <c r="G82" s="275">
        <f t="shared" si="45"/>
        <v>0</v>
      </c>
      <c r="H82" s="197"/>
      <c r="I82" s="197"/>
    </row>
    <row r="83" spans="1:9" x14ac:dyDescent="0.25">
      <c r="A83" s="318" t="s">
        <v>198</v>
      </c>
      <c r="B83" s="319" t="s">
        <v>199</v>
      </c>
      <c r="C83" s="313">
        <v>233.25</v>
      </c>
      <c r="D83" s="313">
        <v>625.66000000000008</v>
      </c>
      <c r="E83" s="313"/>
      <c r="F83" s="313"/>
      <c r="G83" s="313"/>
      <c r="H83" s="191"/>
      <c r="I83" s="200"/>
    </row>
    <row r="84" spans="1:9" x14ac:dyDescent="0.25">
      <c r="A84" s="291">
        <v>4223</v>
      </c>
      <c r="B84" s="312" t="s">
        <v>285</v>
      </c>
      <c r="C84" s="313">
        <v>16.54</v>
      </c>
      <c r="D84" s="313"/>
      <c r="E84" s="313"/>
      <c r="F84" s="313"/>
      <c r="G84" s="313"/>
      <c r="H84" s="191"/>
      <c r="I84" s="200"/>
    </row>
    <row r="85" spans="1:9" s="193" customFormat="1" ht="15" customHeight="1" x14ac:dyDescent="0.25">
      <c r="A85" s="302" t="s">
        <v>281</v>
      </c>
      <c r="B85" s="302" t="s">
        <v>282</v>
      </c>
      <c r="C85" s="303">
        <f>SUM(C86)</f>
        <v>11537.749999999998</v>
      </c>
      <c r="D85" s="303">
        <f>SUM(D86)</f>
        <v>15417.529999999999</v>
      </c>
      <c r="E85" s="303">
        <f t="shared" ref="E85:G85" si="46">SUM(E86)</f>
        <v>0</v>
      </c>
      <c r="F85" s="303">
        <f t="shared" si="46"/>
        <v>0</v>
      </c>
      <c r="G85" s="303">
        <f t="shared" si="46"/>
        <v>0</v>
      </c>
      <c r="H85" s="191"/>
      <c r="I85" s="192"/>
    </row>
    <row r="86" spans="1:9" s="194" customFormat="1" x14ac:dyDescent="0.2">
      <c r="A86" s="320">
        <v>3</v>
      </c>
      <c r="B86" s="310" t="s">
        <v>44</v>
      </c>
      <c r="C86" s="306">
        <f>SUM(C87,C92)</f>
        <v>11537.749999999998</v>
      </c>
      <c r="D86" s="306">
        <f>SUM(D87,D92)</f>
        <v>15417.529999999999</v>
      </c>
      <c r="E86" s="306">
        <f t="shared" ref="E86:G86" si="47">SUM(E87,E92)</f>
        <v>0</v>
      </c>
      <c r="F86" s="306">
        <f t="shared" si="47"/>
        <v>0</v>
      </c>
      <c r="G86" s="306">
        <f t="shared" si="47"/>
        <v>0</v>
      </c>
    </row>
    <row r="87" spans="1:9" s="186" customFormat="1" ht="15.75" customHeight="1" x14ac:dyDescent="0.25">
      <c r="A87" s="315">
        <v>31</v>
      </c>
      <c r="B87" s="300" t="s">
        <v>15</v>
      </c>
      <c r="C87" s="316">
        <f>SUM(C88,C90)</f>
        <v>11086.369999999999</v>
      </c>
      <c r="D87" s="316">
        <f t="shared" ref="D87:G87" si="48">SUM(D88,D90)</f>
        <v>15408.369999999999</v>
      </c>
      <c r="E87" s="316">
        <f t="shared" si="48"/>
        <v>0</v>
      </c>
      <c r="F87" s="316">
        <f t="shared" si="48"/>
        <v>0</v>
      </c>
      <c r="G87" s="316">
        <f t="shared" si="48"/>
        <v>0</v>
      </c>
      <c r="H87" s="191"/>
      <c r="I87" s="191"/>
    </row>
    <row r="88" spans="1:9" s="195" customFormat="1" ht="15.75" customHeight="1" x14ac:dyDescent="0.25">
      <c r="A88" s="317">
        <v>311</v>
      </c>
      <c r="B88" s="305" t="s">
        <v>104</v>
      </c>
      <c r="C88" s="275">
        <f>SUM(C89)</f>
        <v>10726.13</v>
      </c>
      <c r="D88" s="275">
        <f>SUM(D89)</f>
        <v>15408.369999999999</v>
      </c>
      <c r="E88" s="275">
        <f t="shared" ref="E88:G88" si="49">SUM(E89)</f>
        <v>0</v>
      </c>
      <c r="F88" s="275">
        <f t="shared" si="49"/>
        <v>0</v>
      </c>
      <c r="G88" s="275">
        <f t="shared" si="49"/>
        <v>0</v>
      </c>
      <c r="H88" s="191"/>
      <c r="I88" s="196"/>
    </row>
    <row r="89" spans="1:9" x14ac:dyDescent="0.25">
      <c r="A89" s="291">
        <v>3111</v>
      </c>
      <c r="B89" s="312" t="s">
        <v>174</v>
      </c>
      <c r="C89" s="313">
        <v>10726.13</v>
      </c>
      <c r="D89" s="313">
        <v>15408.369999999999</v>
      </c>
      <c r="E89" s="313"/>
      <c r="F89" s="313"/>
      <c r="G89" s="313"/>
      <c r="H89" s="191"/>
      <c r="I89" s="200"/>
    </row>
    <row r="90" spans="1:9" s="195" customFormat="1" ht="15.75" customHeight="1" x14ac:dyDescent="0.25">
      <c r="A90" s="317">
        <v>312</v>
      </c>
      <c r="B90" s="305" t="s">
        <v>258</v>
      </c>
      <c r="C90" s="275">
        <f>SUM(C91)</f>
        <v>360.24</v>
      </c>
      <c r="D90" s="275">
        <f t="shared" ref="D90:G90" si="50">SUM(D91)</f>
        <v>0</v>
      </c>
      <c r="E90" s="275">
        <f t="shared" si="50"/>
        <v>0</v>
      </c>
      <c r="F90" s="275">
        <f t="shared" si="50"/>
        <v>0</v>
      </c>
      <c r="G90" s="275">
        <f t="shared" si="50"/>
        <v>0</v>
      </c>
      <c r="H90" s="191"/>
      <c r="I90" s="196"/>
    </row>
    <row r="91" spans="1:9" x14ac:dyDescent="0.25">
      <c r="A91" s="291">
        <v>3121</v>
      </c>
      <c r="B91" s="312" t="s">
        <v>258</v>
      </c>
      <c r="C91" s="313">
        <v>360.24</v>
      </c>
      <c r="D91" s="313">
        <v>0</v>
      </c>
      <c r="E91" s="313"/>
      <c r="F91" s="313"/>
      <c r="G91" s="313"/>
      <c r="H91" s="191"/>
      <c r="I91" s="200"/>
    </row>
    <row r="92" spans="1:9" s="186" customFormat="1" ht="15.75" customHeight="1" x14ac:dyDescent="0.25">
      <c r="A92" s="315">
        <v>32</v>
      </c>
      <c r="B92" s="300" t="s">
        <v>16</v>
      </c>
      <c r="C92" s="316">
        <f>SUM(C93)</f>
        <v>451.38</v>
      </c>
      <c r="D92" s="316">
        <f>SUM(D93)</f>
        <v>9.1599999999999966</v>
      </c>
      <c r="E92" s="316">
        <f t="shared" ref="E92:G93" si="51">SUM(E93)</f>
        <v>0</v>
      </c>
      <c r="F92" s="316">
        <f t="shared" si="51"/>
        <v>0</v>
      </c>
      <c r="G92" s="316">
        <f t="shared" si="51"/>
        <v>0</v>
      </c>
      <c r="H92" s="191"/>
      <c r="I92" s="191"/>
    </row>
    <row r="93" spans="1:9" s="195" customFormat="1" ht="15.75" customHeight="1" x14ac:dyDescent="0.25">
      <c r="A93" s="317">
        <v>321</v>
      </c>
      <c r="B93" s="305" t="s">
        <v>111</v>
      </c>
      <c r="C93" s="275">
        <f>SUM(C94)</f>
        <v>451.38</v>
      </c>
      <c r="D93" s="275">
        <f>SUM(D94)</f>
        <v>9.1599999999999966</v>
      </c>
      <c r="E93" s="275">
        <f t="shared" si="51"/>
        <v>0</v>
      </c>
      <c r="F93" s="275">
        <f t="shared" si="51"/>
        <v>0</v>
      </c>
      <c r="G93" s="275">
        <f t="shared" si="51"/>
        <v>0</v>
      </c>
      <c r="H93" s="191"/>
      <c r="I93" s="196"/>
    </row>
    <row r="94" spans="1:9" x14ac:dyDescent="0.25">
      <c r="A94" s="291" t="s">
        <v>178</v>
      </c>
      <c r="B94" s="312" t="s">
        <v>119</v>
      </c>
      <c r="C94" s="313">
        <v>451.38</v>
      </c>
      <c r="D94" s="313">
        <v>9.1599999999999966</v>
      </c>
      <c r="E94" s="313"/>
      <c r="F94" s="313"/>
      <c r="G94" s="313"/>
      <c r="H94" s="191"/>
      <c r="I94" s="200"/>
    </row>
    <row r="95" spans="1:9" s="193" customFormat="1" ht="15" customHeight="1" x14ac:dyDescent="0.25">
      <c r="A95" s="302" t="s">
        <v>38</v>
      </c>
      <c r="B95" s="302" t="s">
        <v>56</v>
      </c>
      <c r="C95" s="303">
        <f>SUM(C96)</f>
        <v>0</v>
      </c>
      <c r="D95" s="303">
        <f>SUM(D96)</f>
        <v>900</v>
      </c>
      <c r="E95" s="303">
        <f t="shared" ref="E95:G96" si="52">SUM(E96)</f>
        <v>0</v>
      </c>
      <c r="F95" s="303">
        <f t="shared" si="52"/>
        <v>0</v>
      </c>
      <c r="G95" s="303">
        <f t="shared" si="52"/>
        <v>0</v>
      </c>
      <c r="H95" s="191"/>
      <c r="I95" s="192"/>
    </row>
    <row r="96" spans="1:9" s="194" customFormat="1" x14ac:dyDescent="0.2">
      <c r="A96" s="320">
        <v>3</v>
      </c>
      <c r="B96" s="310" t="s">
        <v>44</v>
      </c>
      <c r="C96" s="306">
        <f>SUM(C97)</f>
        <v>0</v>
      </c>
      <c r="D96" s="306">
        <f>SUM(D97)</f>
        <v>900</v>
      </c>
      <c r="E96" s="306">
        <f t="shared" si="52"/>
        <v>0</v>
      </c>
      <c r="F96" s="306">
        <f t="shared" si="52"/>
        <v>0</v>
      </c>
      <c r="G96" s="306">
        <f t="shared" si="52"/>
        <v>0</v>
      </c>
    </row>
    <row r="97" spans="1:9" s="186" customFormat="1" ht="15.75" customHeight="1" x14ac:dyDescent="0.25">
      <c r="A97" s="315">
        <v>32</v>
      </c>
      <c r="B97" s="300" t="s">
        <v>16</v>
      </c>
      <c r="C97" s="316">
        <f>SUM(C98,C100)</f>
        <v>0</v>
      </c>
      <c r="D97" s="316">
        <f>SUM(D98,D100)</f>
        <v>900</v>
      </c>
      <c r="E97" s="316">
        <f t="shared" ref="E97:G97" si="53">SUM(E98,E100)</f>
        <v>0</v>
      </c>
      <c r="F97" s="316">
        <f t="shared" si="53"/>
        <v>0</v>
      </c>
      <c r="G97" s="316">
        <f t="shared" si="53"/>
        <v>0</v>
      </c>
      <c r="H97" s="191"/>
      <c r="I97" s="191"/>
    </row>
    <row r="98" spans="1:9" s="195" customFormat="1" ht="15.75" customHeight="1" x14ac:dyDescent="0.25">
      <c r="A98" s="317">
        <v>322</v>
      </c>
      <c r="B98" s="305" t="s">
        <v>112</v>
      </c>
      <c r="C98" s="275">
        <f>SUM(C99)</f>
        <v>0</v>
      </c>
      <c r="D98" s="275">
        <f>SUM(D99)</f>
        <v>380.89</v>
      </c>
      <c r="E98" s="275">
        <f t="shared" ref="E98:G98" si="54">SUM(E99)</f>
        <v>0</v>
      </c>
      <c r="F98" s="275">
        <f t="shared" si="54"/>
        <v>0</v>
      </c>
      <c r="G98" s="275">
        <f t="shared" si="54"/>
        <v>0</v>
      </c>
      <c r="H98" s="191"/>
      <c r="I98" s="196"/>
    </row>
    <row r="99" spans="1:9" x14ac:dyDescent="0.25">
      <c r="A99" s="318" t="s">
        <v>179</v>
      </c>
      <c r="B99" s="319" t="s">
        <v>126</v>
      </c>
      <c r="C99" s="313"/>
      <c r="D99" s="313">
        <v>380.89</v>
      </c>
      <c r="E99" s="313"/>
      <c r="F99" s="313"/>
      <c r="G99" s="313"/>
      <c r="H99" s="191"/>
      <c r="I99" s="200"/>
    </row>
    <row r="100" spans="1:9" s="195" customFormat="1" ht="15.75" customHeight="1" x14ac:dyDescent="0.25">
      <c r="A100" s="317">
        <v>323</v>
      </c>
      <c r="B100" s="305" t="s">
        <v>98</v>
      </c>
      <c r="C100" s="275">
        <f>SUM(C101:C103)</f>
        <v>0</v>
      </c>
      <c r="D100" s="275">
        <f>SUM(D101:D103)</f>
        <v>519.11</v>
      </c>
      <c r="E100" s="275">
        <f t="shared" ref="E100:G100" si="55">SUM(E101:E103)</f>
        <v>0</v>
      </c>
      <c r="F100" s="275">
        <f t="shared" si="55"/>
        <v>0</v>
      </c>
      <c r="G100" s="275">
        <f t="shared" si="55"/>
        <v>0</v>
      </c>
      <c r="H100" s="191"/>
      <c r="I100" s="196"/>
    </row>
    <row r="101" spans="1:9" x14ac:dyDescent="0.25">
      <c r="A101" s="291" t="s">
        <v>186</v>
      </c>
      <c r="B101" s="312" t="s">
        <v>187</v>
      </c>
      <c r="C101" s="313"/>
      <c r="D101" s="313">
        <v>267.25</v>
      </c>
      <c r="E101" s="313"/>
      <c r="F101" s="313"/>
      <c r="G101" s="313"/>
      <c r="H101" s="191"/>
      <c r="I101" s="200"/>
    </row>
    <row r="102" spans="1:9" x14ac:dyDescent="0.25">
      <c r="A102" s="291" t="s">
        <v>272</v>
      </c>
      <c r="B102" s="312" t="s">
        <v>129</v>
      </c>
      <c r="C102" s="313"/>
      <c r="D102" s="313">
        <v>90</v>
      </c>
      <c r="E102" s="313"/>
      <c r="F102" s="313"/>
      <c r="G102" s="313"/>
      <c r="H102" s="191"/>
      <c r="I102" s="200"/>
    </row>
    <row r="103" spans="1:9" x14ac:dyDescent="0.25">
      <c r="A103" s="291" t="s">
        <v>191</v>
      </c>
      <c r="B103" s="312" t="s">
        <v>130</v>
      </c>
      <c r="C103" s="313"/>
      <c r="D103" s="313">
        <v>161.86000000000001</v>
      </c>
      <c r="E103" s="313"/>
      <c r="F103" s="313"/>
      <c r="G103" s="313"/>
      <c r="H103" s="191"/>
      <c r="I103" s="200"/>
    </row>
    <row r="104" spans="1:9" s="186" customFormat="1" x14ac:dyDescent="0.25">
      <c r="A104" s="361" t="s">
        <v>256</v>
      </c>
      <c r="B104" s="362" t="s">
        <v>255</v>
      </c>
      <c r="C104" s="363">
        <f t="shared" ref="C104:D104" si="56">SUM(C105)</f>
        <v>32370.17</v>
      </c>
      <c r="D104" s="363">
        <f t="shared" si="56"/>
        <v>33536</v>
      </c>
      <c r="E104" s="363">
        <f>SUM(E105)</f>
        <v>35936</v>
      </c>
      <c r="F104" s="363">
        <f t="shared" ref="F104:G104" si="57">SUM(F105)</f>
        <v>35936</v>
      </c>
      <c r="G104" s="363">
        <f t="shared" si="57"/>
        <v>35936</v>
      </c>
      <c r="H104" s="191"/>
      <c r="I104" s="191"/>
    </row>
    <row r="105" spans="1:9" s="197" customFormat="1" x14ac:dyDescent="0.2">
      <c r="A105" s="302">
        <v>11</v>
      </c>
      <c r="B105" s="302" t="s">
        <v>41</v>
      </c>
      <c r="C105" s="303">
        <f>SUM(C106,C120)</f>
        <v>32370.17</v>
      </c>
      <c r="D105" s="303">
        <f>SUM(D106,D120)</f>
        <v>33536</v>
      </c>
      <c r="E105" s="303">
        <f>SUM(E106,E120)</f>
        <v>35936</v>
      </c>
      <c r="F105" s="303">
        <f>SUM(F106,F120)</f>
        <v>35936</v>
      </c>
      <c r="G105" s="303">
        <f>SUM(G106,G120)</f>
        <v>35936</v>
      </c>
    </row>
    <row r="106" spans="1:9" s="194" customFormat="1" x14ac:dyDescent="0.2">
      <c r="A106" s="320">
        <v>3</v>
      </c>
      <c r="B106" s="310" t="s">
        <v>44</v>
      </c>
      <c r="C106" s="306">
        <f t="shared" ref="C106:D106" si="58">SUM(C107)</f>
        <v>23060.329999999998</v>
      </c>
      <c r="D106" s="306">
        <f t="shared" si="58"/>
        <v>25885</v>
      </c>
      <c r="E106" s="306">
        <f>SUM(E107)</f>
        <v>25170</v>
      </c>
      <c r="F106" s="306">
        <f t="shared" ref="F106:G106" si="59">SUM(F107)</f>
        <v>25170</v>
      </c>
      <c r="G106" s="306">
        <f t="shared" si="59"/>
        <v>25170</v>
      </c>
    </row>
    <row r="107" spans="1:9" s="186" customFormat="1" ht="15.75" customHeight="1" x14ac:dyDescent="0.25">
      <c r="A107" s="315">
        <v>32</v>
      </c>
      <c r="B107" s="300" t="s">
        <v>16</v>
      </c>
      <c r="C107" s="316">
        <f t="shared" ref="C107:D107" si="60">SUM(C108,C111,C113)</f>
        <v>23060.329999999998</v>
      </c>
      <c r="D107" s="316">
        <f t="shared" si="60"/>
        <v>25885</v>
      </c>
      <c r="E107" s="316">
        <f>SUM(E108,E111,E113,E118)</f>
        <v>25170</v>
      </c>
      <c r="F107" s="316">
        <f t="shared" ref="F107:G107" si="61">SUM(F108,F111,F113)</f>
        <v>25170</v>
      </c>
      <c r="G107" s="316">
        <f t="shared" si="61"/>
        <v>25170</v>
      </c>
      <c r="H107" s="191"/>
      <c r="I107" s="191"/>
    </row>
    <row r="108" spans="1:9" s="195" customFormat="1" ht="15.75" customHeight="1" x14ac:dyDescent="0.25">
      <c r="A108" s="317">
        <v>321</v>
      </c>
      <c r="B108" s="305" t="s">
        <v>111</v>
      </c>
      <c r="C108" s="275">
        <f t="shared" ref="C108:D108" si="62">SUM(C109:C110)</f>
        <v>0</v>
      </c>
      <c r="D108" s="275">
        <f t="shared" si="62"/>
        <v>528</v>
      </c>
      <c r="E108" s="275">
        <f>SUM(E109:E110)</f>
        <v>0</v>
      </c>
      <c r="F108" s="275">
        <f t="shared" ref="F108:G108" si="63">SUM(F109:F110)</f>
        <v>0</v>
      </c>
      <c r="G108" s="275">
        <f t="shared" si="63"/>
        <v>0</v>
      </c>
      <c r="H108" s="191"/>
      <c r="I108" s="196"/>
    </row>
    <row r="109" spans="1:9" ht="15.75" customHeight="1" x14ac:dyDescent="0.25">
      <c r="A109" s="318">
        <v>3211</v>
      </c>
      <c r="B109" s="319" t="s">
        <v>177</v>
      </c>
      <c r="C109" s="313"/>
      <c r="D109" s="313">
        <v>450</v>
      </c>
      <c r="E109" s="313">
        <v>0</v>
      </c>
      <c r="F109" s="313">
        <v>0</v>
      </c>
      <c r="G109" s="313">
        <v>0</v>
      </c>
      <c r="H109" s="191"/>
    </row>
    <row r="110" spans="1:9" ht="15.75" customHeight="1" x14ac:dyDescent="0.25">
      <c r="A110" s="318">
        <v>3214</v>
      </c>
      <c r="B110" s="319" t="s">
        <v>261</v>
      </c>
      <c r="C110" s="313"/>
      <c r="D110" s="313">
        <v>78</v>
      </c>
      <c r="E110" s="313">
        <v>0</v>
      </c>
      <c r="F110" s="313">
        <v>0</v>
      </c>
      <c r="G110" s="313">
        <v>0</v>
      </c>
      <c r="H110" s="191"/>
    </row>
    <row r="111" spans="1:9" s="195" customFormat="1" ht="15.75" customHeight="1" x14ac:dyDescent="0.25">
      <c r="A111" s="317">
        <v>322</v>
      </c>
      <c r="B111" s="305" t="s">
        <v>112</v>
      </c>
      <c r="C111" s="275">
        <f t="shared" ref="C111:D111" si="64">SUM(C112)</f>
        <v>542.03</v>
      </c>
      <c r="D111" s="275">
        <f t="shared" si="64"/>
        <v>512</v>
      </c>
      <c r="E111" s="275">
        <f>SUM(E112)</f>
        <v>1186</v>
      </c>
      <c r="F111" s="275">
        <f t="shared" ref="F111:G111" si="65">SUM(F112)</f>
        <v>0</v>
      </c>
      <c r="G111" s="275">
        <f t="shared" si="65"/>
        <v>0</v>
      </c>
      <c r="H111" s="191"/>
      <c r="I111" s="196"/>
    </row>
    <row r="112" spans="1:9" ht="15.75" customHeight="1" x14ac:dyDescent="0.25">
      <c r="A112" s="318" t="s">
        <v>179</v>
      </c>
      <c r="B112" s="319" t="s">
        <v>126</v>
      </c>
      <c r="C112" s="313">
        <v>542.03</v>
      </c>
      <c r="D112" s="313">
        <v>512</v>
      </c>
      <c r="E112" s="313">
        <v>1186</v>
      </c>
      <c r="F112" s="313">
        <v>0</v>
      </c>
      <c r="G112" s="313">
        <v>0</v>
      </c>
      <c r="H112" s="191"/>
    </row>
    <row r="113" spans="1:9" s="195" customFormat="1" ht="15.75" customHeight="1" x14ac:dyDescent="0.25">
      <c r="A113" s="290">
        <v>323</v>
      </c>
      <c r="B113" s="310" t="s">
        <v>98</v>
      </c>
      <c r="C113" s="306">
        <f t="shared" ref="C113:D113" si="66">SUM(C114:C117)</f>
        <v>22518.3</v>
      </c>
      <c r="D113" s="306">
        <f t="shared" si="66"/>
        <v>24845</v>
      </c>
      <c r="E113" s="306">
        <f>SUM(E114:E117)</f>
        <v>23884</v>
      </c>
      <c r="F113" s="306">
        <f t="shared" ref="F113:G113" si="67">SUM(F114:F117)</f>
        <v>25170</v>
      </c>
      <c r="G113" s="306">
        <f t="shared" si="67"/>
        <v>25170</v>
      </c>
      <c r="H113" s="191"/>
      <c r="I113" s="196"/>
    </row>
    <row r="114" spans="1:9" x14ac:dyDescent="0.25">
      <c r="A114" s="291">
        <v>3232</v>
      </c>
      <c r="B114" s="312" t="s">
        <v>187</v>
      </c>
      <c r="C114" s="313"/>
      <c r="D114" s="313">
        <v>2244</v>
      </c>
      <c r="E114" s="313">
        <v>5559</v>
      </c>
      <c r="F114" s="313">
        <v>0</v>
      </c>
      <c r="G114" s="313">
        <v>0</v>
      </c>
      <c r="H114" s="191"/>
      <c r="I114" s="200"/>
    </row>
    <row r="115" spans="1:9" x14ac:dyDescent="0.25">
      <c r="A115" s="291">
        <v>3237</v>
      </c>
      <c r="B115" s="312" t="s">
        <v>129</v>
      </c>
      <c r="C115" s="313">
        <v>4158.6899999999996</v>
      </c>
      <c r="D115" s="313">
        <v>3104</v>
      </c>
      <c r="E115" s="313">
        <v>3579</v>
      </c>
      <c r="F115" s="313">
        <v>0</v>
      </c>
      <c r="G115" s="313">
        <v>0</v>
      </c>
      <c r="H115" s="191"/>
      <c r="I115" s="200"/>
    </row>
    <row r="116" spans="1:9" x14ac:dyDescent="0.25">
      <c r="A116" s="291" t="s">
        <v>189</v>
      </c>
      <c r="B116" s="312" t="s">
        <v>190</v>
      </c>
      <c r="C116" s="313">
        <v>1824.9</v>
      </c>
      <c r="D116" s="313">
        <v>2600</v>
      </c>
      <c r="E116" s="313">
        <v>2125</v>
      </c>
      <c r="F116" s="313">
        <v>0</v>
      </c>
      <c r="G116" s="313">
        <v>0</v>
      </c>
      <c r="H116" s="191"/>
      <c r="I116" s="200"/>
    </row>
    <row r="117" spans="1:9" x14ac:dyDescent="0.25">
      <c r="A117" s="291" t="s">
        <v>191</v>
      </c>
      <c r="B117" s="312" t="s">
        <v>130</v>
      </c>
      <c r="C117" s="313">
        <v>16534.71</v>
      </c>
      <c r="D117" s="313">
        <v>16897</v>
      </c>
      <c r="E117" s="313">
        <v>12621</v>
      </c>
      <c r="F117" s="313">
        <f>23984+1186</f>
        <v>25170</v>
      </c>
      <c r="G117" s="313">
        <f>23984+1186</f>
        <v>25170</v>
      </c>
      <c r="H117" s="191"/>
      <c r="I117" s="200"/>
    </row>
    <row r="118" spans="1:9" s="195" customFormat="1" ht="15.75" customHeight="1" x14ac:dyDescent="0.25">
      <c r="A118" s="290">
        <v>329</v>
      </c>
      <c r="B118" s="310" t="s">
        <v>113</v>
      </c>
      <c r="C118" s="306">
        <f t="shared" ref="C118:D118" si="68">SUM(C119)</f>
        <v>0</v>
      </c>
      <c r="D118" s="306">
        <f t="shared" si="68"/>
        <v>0</v>
      </c>
      <c r="E118" s="306">
        <f>SUM(E119)</f>
        <v>100</v>
      </c>
      <c r="F118" s="306">
        <f t="shared" ref="F118:G118" si="69">SUM(F119)</f>
        <v>0</v>
      </c>
      <c r="G118" s="306">
        <f t="shared" si="69"/>
        <v>0</v>
      </c>
      <c r="H118" s="191"/>
      <c r="I118" s="196"/>
    </row>
    <row r="119" spans="1:9" x14ac:dyDescent="0.25">
      <c r="A119" s="291">
        <v>3292</v>
      </c>
      <c r="B119" s="312" t="s">
        <v>259</v>
      </c>
      <c r="C119" s="313"/>
      <c r="D119" s="313"/>
      <c r="E119" s="313">
        <v>100</v>
      </c>
      <c r="F119" s="313"/>
      <c r="G119" s="313"/>
      <c r="H119" s="191"/>
      <c r="I119" s="200"/>
    </row>
    <row r="120" spans="1:9" s="197" customFormat="1" x14ac:dyDescent="0.2">
      <c r="A120" s="275">
        <v>4</v>
      </c>
      <c r="B120" s="302" t="s">
        <v>20</v>
      </c>
      <c r="C120" s="303">
        <f t="shared" ref="C120:E120" si="70">SUM(C125,C121)</f>
        <v>9309.84</v>
      </c>
      <c r="D120" s="303">
        <f t="shared" si="70"/>
        <v>7651</v>
      </c>
      <c r="E120" s="303">
        <f t="shared" si="70"/>
        <v>10766</v>
      </c>
      <c r="F120" s="303">
        <f t="shared" ref="F120:G120" si="71">SUM(F125,F121)</f>
        <v>10766</v>
      </c>
      <c r="G120" s="303">
        <f t="shared" si="71"/>
        <v>10766</v>
      </c>
    </row>
    <row r="121" spans="1:9" s="197" customFormat="1" ht="31.5" x14ac:dyDescent="0.2">
      <c r="A121" s="315">
        <v>41</v>
      </c>
      <c r="B121" s="300" t="s">
        <v>286</v>
      </c>
      <c r="C121" s="303">
        <f t="shared" ref="C121:D121" si="72">SUM(C122)</f>
        <v>0</v>
      </c>
      <c r="D121" s="303">
        <f t="shared" si="72"/>
        <v>0</v>
      </c>
      <c r="E121" s="303">
        <f>SUM(E122)</f>
        <v>7039</v>
      </c>
      <c r="F121" s="303">
        <f t="shared" ref="F121:G121" si="73">SUM(F122)</f>
        <v>0</v>
      </c>
      <c r="G121" s="303">
        <f t="shared" si="73"/>
        <v>0</v>
      </c>
    </row>
    <row r="122" spans="1:9" s="197" customFormat="1" x14ac:dyDescent="0.2">
      <c r="A122" s="317">
        <v>412</v>
      </c>
      <c r="B122" s="305" t="s">
        <v>99</v>
      </c>
      <c r="C122" s="303">
        <f t="shared" ref="C122:D122" si="74">SUM(C123:C124)</f>
        <v>0</v>
      </c>
      <c r="D122" s="303">
        <f t="shared" si="74"/>
        <v>0</v>
      </c>
      <c r="E122" s="303">
        <f>SUM(E123:E124)</f>
        <v>7039</v>
      </c>
      <c r="F122" s="303">
        <f t="shared" ref="F122:G122" si="75">SUM(F123:F124)</f>
        <v>0</v>
      </c>
      <c r="G122" s="303">
        <f t="shared" si="75"/>
        <v>0</v>
      </c>
    </row>
    <row r="123" spans="1:9" x14ac:dyDescent="0.25">
      <c r="A123" s="291">
        <v>4123</v>
      </c>
      <c r="B123" s="312" t="s">
        <v>287</v>
      </c>
      <c r="C123" s="313"/>
      <c r="D123" s="313"/>
      <c r="E123" s="313">
        <v>938</v>
      </c>
      <c r="F123" s="313"/>
      <c r="G123" s="313"/>
      <c r="H123" s="191"/>
      <c r="I123" s="200"/>
    </row>
    <row r="124" spans="1:9" x14ac:dyDescent="0.25">
      <c r="A124" s="291">
        <v>4124</v>
      </c>
      <c r="B124" s="312" t="s">
        <v>288</v>
      </c>
      <c r="C124" s="313"/>
      <c r="D124" s="313"/>
      <c r="E124" s="313">
        <v>6101</v>
      </c>
      <c r="F124" s="313"/>
      <c r="G124" s="313"/>
      <c r="H124" s="191"/>
      <c r="I124" s="200"/>
    </row>
    <row r="125" spans="1:9" s="198" customFormat="1" x14ac:dyDescent="0.2">
      <c r="A125" s="315">
        <v>42</v>
      </c>
      <c r="B125" s="300" t="s">
        <v>21</v>
      </c>
      <c r="C125" s="316">
        <f>SUM(C126,C129)</f>
        <v>9309.84</v>
      </c>
      <c r="D125" s="316">
        <f>SUM(D126,D129)</f>
        <v>7651</v>
      </c>
      <c r="E125" s="316">
        <f t="shared" ref="E125:G125" si="76">SUM(E126,E129)</f>
        <v>3727</v>
      </c>
      <c r="F125" s="316">
        <f t="shared" si="76"/>
        <v>10766</v>
      </c>
      <c r="G125" s="316">
        <f t="shared" si="76"/>
        <v>10766</v>
      </c>
      <c r="H125" s="197"/>
      <c r="I125" s="197"/>
    </row>
    <row r="126" spans="1:9" s="195" customFormat="1" x14ac:dyDescent="0.25">
      <c r="A126" s="317">
        <v>422</v>
      </c>
      <c r="B126" s="305" t="s">
        <v>101</v>
      </c>
      <c r="C126" s="275">
        <f>SUM(C127:C128)</f>
        <v>8429.09</v>
      </c>
      <c r="D126" s="275">
        <f t="shared" ref="D126:G126" si="77">SUM(D127:D128)</f>
        <v>7651</v>
      </c>
      <c r="E126" s="275">
        <f t="shared" si="77"/>
        <v>3280</v>
      </c>
      <c r="F126" s="275">
        <f t="shared" si="77"/>
        <v>10766</v>
      </c>
      <c r="G126" s="275">
        <f t="shared" si="77"/>
        <v>10766</v>
      </c>
      <c r="H126" s="197"/>
      <c r="I126" s="197"/>
    </row>
    <row r="127" spans="1:9" x14ac:dyDescent="0.25">
      <c r="A127" s="318" t="s">
        <v>198</v>
      </c>
      <c r="B127" s="319" t="s">
        <v>199</v>
      </c>
      <c r="C127" s="292">
        <v>6853.1399999999994</v>
      </c>
      <c r="D127" s="292">
        <v>7651</v>
      </c>
      <c r="E127" s="292">
        <v>2617</v>
      </c>
      <c r="F127" s="292">
        <v>10766</v>
      </c>
      <c r="G127" s="292">
        <v>10766</v>
      </c>
      <c r="H127" s="197"/>
      <c r="I127" s="197"/>
    </row>
    <row r="128" spans="1:9" x14ac:dyDescent="0.25">
      <c r="A128" s="318">
        <v>4222</v>
      </c>
      <c r="B128" s="319" t="s">
        <v>289</v>
      </c>
      <c r="C128" s="292">
        <v>1575.95</v>
      </c>
      <c r="D128" s="292"/>
      <c r="E128" s="292">
        <v>663</v>
      </c>
      <c r="F128" s="292"/>
      <c r="G128" s="292"/>
      <c r="H128" s="197"/>
      <c r="I128" s="197"/>
    </row>
    <row r="129" spans="1:9" s="195" customFormat="1" ht="31.5" x14ac:dyDescent="0.25">
      <c r="A129" s="317">
        <v>424</v>
      </c>
      <c r="B129" s="305" t="s">
        <v>290</v>
      </c>
      <c r="C129" s="275">
        <f>SUM(C130)</f>
        <v>880.75</v>
      </c>
      <c r="D129" s="275">
        <f t="shared" ref="D129:G129" si="78">SUM(D130)</f>
        <v>0</v>
      </c>
      <c r="E129" s="275">
        <f t="shared" si="78"/>
        <v>447</v>
      </c>
      <c r="F129" s="275">
        <f t="shared" si="78"/>
        <v>0</v>
      </c>
      <c r="G129" s="275">
        <f t="shared" si="78"/>
        <v>0</v>
      </c>
      <c r="H129" s="197"/>
      <c r="I129" s="197"/>
    </row>
    <row r="130" spans="1:9" x14ac:dyDescent="0.25">
      <c r="A130" s="318">
        <v>4244</v>
      </c>
      <c r="B130" s="319" t="s">
        <v>291</v>
      </c>
      <c r="C130" s="292">
        <v>880.75</v>
      </c>
      <c r="D130" s="292"/>
      <c r="E130" s="292">
        <v>447</v>
      </c>
      <c r="F130" s="292"/>
      <c r="G130" s="292"/>
      <c r="H130" s="197"/>
      <c r="I130" s="197"/>
    </row>
  </sheetData>
  <mergeCells count="3">
    <mergeCell ref="A5:B5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1"/>
  <sheetViews>
    <sheetView topLeftCell="A240" zoomScale="85" zoomScaleNormal="85" workbookViewId="0">
      <selection activeCell="D259" sqref="D259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7" width="14.71093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443" t="s">
        <v>59</v>
      </c>
      <c r="B1" s="443"/>
      <c r="C1" s="443"/>
      <c r="D1" s="443"/>
      <c r="E1" s="443"/>
      <c r="F1" s="344"/>
      <c r="G1" s="344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437" t="s">
        <v>60</v>
      </c>
      <c r="B3" s="437"/>
      <c r="C3" s="437"/>
      <c r="D3" s="437"/>
      <c r="E3" s="437"/>
      <c r="F3" s="345"/>
      <c r="G3" s="345"/>
      <c r="H3" s="20"/>
      <c r="I3" s="20"/>
    </row>
    <row r="4" spans="1:9" s="23" customFormat="1" ht="15.6" hidden="1" customHeight="1" x14ac:dyDescent="0.25">
      <c r="A4" s="21" t="s">
        <v>61</v>
      </c>
      <c r="B4" s="22"/>
      <c r="C4" s="22"/>
      <c r="D4" s="22"/>
    </row>
    <row r="5" spans="1:9" ht="33" hidden="1" customHeight="1" x14ac:dyDescent="0.25">
      <c r="A5" s="415" t="s">
        <v>62</v>
      </c>
      <c r="B5" s="417" t="s">
        <v>63</v>
      </c>
      <c r="C5" s="24"/>
      <c r="D5" s="24"/>
      <c r="E5" s="419" t="s">
        <v>1</v>
      </c>
      <c r="F5" s="419"/>
      <c r="G5" s="419"/>
    </row>
    <row r="6" spans="1:9" ht="33" hidden="1" customHeight="1" x14ac:dyDescent="0.25">
      <c r="A6" s="416"/>
      <c r="B6" s="418"/>
      <c r="C6" s="25"/>
      <c r="D6" s="25"/>
      <c r="E6" s="420"/>
      <c r="F6" s="420"/>
      <c r="G6" s="420"/>
    </row>
    <row r="7" spans="1:9" ht="33" hidden="1" customHeight="1" x14ac:dyDescent="0.25">
      <c r="A7" s="26">
        <v>67</v>
      </c>
      <c r="B7" s="27" t="s">
        <v>14</v>
      </c>
      <c r="C7" s="27"/>
      <c r="D7" s="27"/>
      <c r="E7" s="29">
        <f>SUM(E8:E9)</f>
        <v>14243113</v>
      </c>
      <c r="F7" s="29"/>
      <c r="G7" s="29"/>
    </row>
    <row r="8" spans="1:9" ht="33" hidden="1" customHeight="1" x14ac:dyDescent="0.25">
      <c r="A8" s="30">
        <v>671</v>
      </c>
      <c r="B8" s="31" t="s">
        <v>64</v>
      </c>
      <c r="C8" s="31"/>
      <c r="D8" s="31"/>
      <c r="E8" s="32">
        <v>4243113</v>
      </c>
      <c r="F8" s="32"/>
      <c r="G8" s="32"/>
    </row>
    <row r="9" spans="1:9" ht="46.9" hidden="1" customHeight="1" x14ac:dyDescent="0.25">
      <c r="A9" s="33">
        <v>671</v>
      </c>
      <c r="B9" s="34" t="s">
        <v>65</v>
      </c>
      <c r="C9" s="34"/>
      <c r="D9" s="34"/>
      <c r="E9" s="35">
        <v>10000000</v>
      </c>
      <c r="F9" s="35"/>
      <c r="G9" s="35"/>
    </row>
    <row r="10" spans="1:9" ht="15.6" hidden="1" customHeight="1" x14ac:dyDescent="0.25">
      <c r="A10" s="441" t="s">
        <v>66</v>
      </c>
      <c r="B10" s="442"/>
      <c r="C10" s="36"/>
      <c r="D10" s="36"/>
      <c r="E10" s="37">
        <f>SUM(E7)</f>
        <v>14243113</v>
      </c>
      <c r="F10" s="37"/>
      <c r="G10" s="37"/>
    </row>
    <row r="11" spans="1:9" ht="15.6" hidden="1" customHeight="1" x14ac:dyDescent="0.25">
      <c r="A11" s="38"/>
      <c r="B11" s="38"/>
      <c r="C11" s="38"/>
      <c r="D11" s="38"/>
      <c r="E11" s="39"/>
      <c r="F11" s="39"/>
      <c r="G11" s="39"/>
    </row>
    <row r="12" spans="1:9" ht="18" hidden="1" customHeight="1" x14ac:dyDescent="0.25">
      <c r="A12" s="21" t="s">
        <v>67</v>
      </c>
      <c r="B12" s="23"/>
      <c r="C12" s="23"/>
      <c r="D12" s="23"/>
      <c r="E12" s="23"/>
      <c r="F12" s="23"/>
      <c r="G12" s="23"/>
    </row>
    <row r="13" spans="1:9" ht="33" hidden="1" customHeight="1" x14ac:dyDescent="0.25">
      <c r="A13" s="415" t="s">
        <v>62</v>
      </c>
      <c r="B13" s="417" t="s">
        <v>63</v>
      </c>
      <c r="C13" s="24"/>
      <c r="D13" s="24"/>
      <c r="E13" s="419" t="s">
        <v>1</v>
      </c>
      <c r="F13" s="419"/>
      <c r="G13" s="419"/>
    </row>
    <row r="14" spans="1:9" ht="33" hidden="1" customHeight="1" x14ac:dyDescent="0.25">
      <c r="A14" s="416"/>
      <c r="B14" s="418"/>
      <c r="C14" s="25"/>
      <c r="D14" s="25"/>
      <c r="E14" s="420"/>
      <c r="F14" s="420"/>
      <c r="G14" s="420"/>
    </row>
    <row r="15" spans="1:9" ht="15.6" hidden="1" customHeight="1" x14ac:dyDescent="0.25">
      <c r="A15" s="26">
        <v>64</v>
      </c>
      <c r="B15" s="27" t="s">
        <v>68</v>
      </c>
      <c r="C15" s="27"/>
      <c r="D15" s="27"/>
      <c r="E15" s="29">
        <f>SUM(E16)</f>
        <v>100000</v>
      </c>
      <c r="F15" s="29"/>
      <c r="G15" s="29"/>
    </row>
    <row r="16" spans="1:9" ht="15.6" hidden="1" customHeight="1" x14ac:dyDescent="0.25">
      <c r="A16" s="30">
        <v>641</v>
      </c>
      <c r="B16" s="31" t="s">
        <v>69</v>
      </c>
      <c r="C16" s="31"/>
      <c r="D16" s="31"/>
      <c r="E16" s="32">
        <v>100000</v>
      </c>
      <c r="F16" s="32"/>
      <c r="G16" s="32"/>
    </row>
    <row r="17" spans="1:16" ht="31.15" hidden="1" customHeight="1" x14ac:dyDescent="0.25">
      <c r="A17" s="40">
        <v>66</v>
      </c>
      <c r="B17" s="41" t="s">
        <v>18</v>
      </c>
      <c r="C17" s="41"/>
      <c r="D17" s="41"/>
      <c r="E17" s="43">
        <f>SUM(E18:E18)</f>
        <v>2500000</v>
      </c>
      <c r="F17" s="43"/>
      <c r="G17" s="43"/>
    </row>
    <row r="18" spans="1:16" ht="31.15" hidden="1" customHeight="1" x14ac:dyDescent="0.25">
      <c r="A18" s="33">
        <v>661</v>
      </c>
      <c r="B18" s="34" t="s">
        <v>70</v>
      </c>
      <c r="C18" s="34"/>
      <c r="D18" s="34"/>
      <c r="E18" s="35">
        <v>2500000</v>
      </c>
      <c r="F18" s="35"/>
      <c r="G18" s="35"/>
    </row>
    <row r="19" spans="1:16" ht="15.6" hidden="1" customHeight="1" x14ac:dyDescent="0.25">
      <c r="A19" s="441" t="s">
        <v>71</v>
      </c>
      <c r="B19" s="442"/>
      <c r="C19" s="36"/>
      <c r="D19" s="36"/>
      <c r="E19" s="37">
        <f>SUM(E15,E17)</f>
        <v>2600000</v>
      </c>
      <c r="F19" s="37"/>
      <c r="G19" s="37"/>
    </row>
    <row r="20" spans="1:16" ht="9.75" hidden="1" customHeight="1" x14ac:dyDescent="0.25"/>
    <row r="21" spans="1:16" ht="18.75" hidden="1" customHeight="1" x14ac:dyDescent="0.25">
      <c r="A21" s="21" t="s">
        <v>72</v>
      </c>
      <c r="B21" s="23"/>
      <c r="C21" s="23"/>
      <c r="D21" s="23"/>
      <c r="E21" s="23"/>
      <c r="F21" s="23"/>
      <c r="G21" s="23"/>
    </row>
    <row r="22" spans="1:16" ht="33" hidden="1" customHeight="1" x14ac:dyDescent="0.25">
      <c r="A22" s="415" t="s">
        <v>62</v>
      </c>
      <c r="B22" s="417" t="s">
        <v>63</v>
      </c>
      <c r="C22" s="24"/>
      <c r="D22" s="24"/>
      <c r="E22" s="419" t="s">
        <v>1</v>
      </c>
      <c r="F22" s="419"/>
      <c r="G22" s="419"/>
    </row>
    <row r="23" spans="1:16" ht="15.6" hidden="1" customHeight="1" x14ac:dyDescent="0.25">
      <c r="A23" s="416"/>
      <c r="B23" s="418"/>
      <c r="C23" s="25"/>
      <c r="D23" s="25"/>
      <c r="E23" s="420"/>
      <c r="F23" s="420"/>
      <c r="G23" s="420"/>
    </row>
    <row r="24" spans="1:16" ht="15.6" hidden="1" customHeight="1" x14ac:dyDescent="0.25">
      <c r="A24" s="26">
        <v>652</v>
      </c>
      <c r="B24" s="27" t="s">
        <v>73</v>
      </c>
      <c r="C24" s="27"/>
      <c r="D24" s="27"/>
      <c r="E24" s="29">
        <f>SUM(E25:E25)</f>
        <v>15000000</v>
      </c>
      <c r="F24" s="29"/>
      <c r="G24" s="29"/>
    </row>
    <row r="25" spans="1:16" ht="15.6" hidden="1" customHeight="1" x14ac:dyDescent="0.25">
      <c r="A25" s="30">
        <v>6526</v>
      </c>
      <c r="B25" s="31" t="s">
        <v>74</v>
      </c>
      <c r="C25" s="31"/>
      <c r="D25" s="31"/>
      <c r="E25" s="32">
        <v>15000000</v>
      </c>
      <c r="F25" s="32"/>
      <c r="G25" s="32"/>
    </row>
    <row r="26" spans="1:16" ht="32.25" hidden="1" customHeight="1" x14ac:dyDescent="0.25">
      <c r="A26" s="40">
        <v>673</v>
      </c>
      <c r="B26" s="41" t="s">
        <v>75</v>
      </c>
      <c r="C26" s="41"/>
      <c r="D26" s="41"/>
      <c r="E26" s="43">
        <f>SUM(E27:E27)</f>
        <v>118093420</v>
      </c>
      <c r="F26" s="43"/>
      <c r="G26" s="43"/>
    </row>
    <row r="27" spans="1:16" ht="30.75" hidden="1" customHeight="1" x14ac:dyDescent="0.25">
      <c r="A27" s="33">
        <v>6731</v>
      </c>
      <c r="B27" s="34" t="s">
        <v>75</v>
      </c>
      <c r="C27" s="34"/>
      <c r="D27" s="34"/>
      <c r="E27" s="35">
        <v>118093420</v>
      </c>
      <c r="F27" s="35"/>
      <c r="G27" s="35"/>
    </row>
    <row r="28" spans="1:16" ht="21" hidden="1" customHeight="1" x14ac:dyDescent="0.25">
      <c r="A28" s="441" t="s">
        <v>76</v>
      </c>
      <c r="B28" s="442"/>
      <c r="C28" s="36"/>
      <c r="D28" s="36"/>
      <c r="E28" s="37">
        <f>SUM(E24,E26)</f>
        <v>133093420</v>
      </c>
      <c r="F28" s="37"/>
      <c r="G28" s="37"/>
    </row>
    <row r="29" spans="1:16" ht="7.5" hidden="1" customHeight="1" x14ac:dyDescent="0.25"/>
    <row r="30" spans="1:16" ht="15.6" hidden="1" customHeight="1" x14ac:dyDescent="0.25">
      <c r="A30" s="44" t="s">
        <v>77</v>
      </c>
    </row>
    <row r="31" spans="1:16" s="46" customFormat="1" ht="27" hidden="1" customHeight="1" x14ac:dyDescent="0.2">
      <c r="A31" s="415" t="s">
        <v>62</v>
      </c>
      <c r="B31" s="417" t="s">
        <v>63</v>
      </c>
      <c r="C31" s="24"/>
      <c r="D31" s="24"/>
      <c r="E31" s="419" t="s">
        <v>1</v>
      </c>
      <c r="F31" s="419"/>
      <c r="G31" s="419"/>
      <c r="H31" s="426"/>
      <c r="I31" s="427"/>
      <c r="J31" s="427"/>
      <c r="K31" s="427"/>
      <c r="L31" s="427"/>
      <c r="M31" s="421"/>
      <c r="N31" s="421"/>
      <c r="O31" s="45" t="s">
        <v>78</v>
      </c>
      <c r="P31" s="45" t="s">
        <v>79</v>
      </c>
    </row>
    <row r="32" spans="1:16" s="46" customFormat="1" ht="22.5" hidden="1" customHeight="1" x14ac:dyDescent="0.2">
      <c r="A32" s="416"/>
      <c r="B32" s="418"/>
      <c r="C32" s="25"/>
      <c r="D32" s="25"/>
      <c r="E32" s="420"/>
      <c r="F32" s="420"/>
      <c r="G32" s="420"/>
      <c r="H32" s="426"/>
      <c r="I32" s="427"/>
      <c r="J32" s="427"/>
      <c r="K32" s="427"/>
      <c r="L32" s="427"/>
      <c r="M32" s="421"/>
      <c r="N32" s="421"/>
      <c r="O32" s="47"/>
      <c r="P32" s="47"/>
    </row>
    <row r="33" spans="1:17" s="49" customFormat="1" ht="31.15" hidden="1" customHeight="1" x14ac:dyDescent="0.25">
      <c r="A33" s="26">
        <v>63</v>
      </c>
      <c r="B33" s="27" t="s">
        <v>23</v>
      </c>
      <c r="C33" s="27"/>
      <c r="D33" s="27"/>
      <c r="E33" s="29">
        <f>SUM(E34:E36)</f>
        <v>0</v>
      </c>
      <c r="F33" s="29"/>
      <c r="G33" s="29"/>
      <c r="H33" s="39"/>
      <c r="I33" s="39"/>
      <c r="J33" s="39"/>
      <c r="K33" s="39"/>
      <c r="L33" s="39"/>
      <c r="M33" s="39"/>
      <c r="N33" s="39"/>
      <c r="O33" s="48"/>
      <c r="P33" s="48"/>
    </row>
    <row r="34" spans="1:17" ht="14.25" hidden="1" customHeight="1" x14ac:dyDescent="0.25">
      <c r="A34" s="30">
        <v>634</v>
      </c>
      <c r="B34" s="31" t="s">
        <v>80</v>
      </c>
      <c r="C34" s="31"/>
      <c r="D34" s="31"/>
      <c r="E34" s="51">
        <v>0</v>
      </c>
      <c r="F34" s="51"/>
      <c r="G34" s="51"/>
      <c r="H34" s="52"/>
      <c r="I34" s="52"/>
      <c r="J34" s="52"/>
      <c r="K34" s="52"/>
      <c r="L34" s="52"/>
      <c r="M34" s="52"/>
      <c r="N34" s="52"/>
      <c r="O34" s="19">
        <v>0</v>
      </c>
      <c r="P34" s="19">
        <v>0</v>
      </c>
      <c r="Q34" s="49"/>
    </row>
    <row r="35" spans="1:17" ht="31.15" hidden="1" customHeight="1" x14ac:dyDescent="0.25">
      <c r="A35" s="30">
        <v>636</v>
      </c>
      <c r="B35" s="31" t="s">
        <v>81</v>
      </c>
      <c r="C35" s="31"/>
      <c r="D35" s="31"/>
      <c r="E35" s="51">
        <v>0</v>
      </c>
      <c r="F35" s="51"/>
      <c r="G35" s="51"/>
      <c r="H35" s="52"/>
      <c r="I35" s="52"/>
      <c r="J35" s="52"/>
      <c r="K35" s="52"/>
      <c r="L35" s="52"/>
      <c r="M35" s="52"/>
      <c r="N35" s="52"/>
      <c r="Q35" s="49"/>
    </row>
    <row r="36" spans="1:17" ht="15.6" hidden="1" customHeight="1" x14ac:dyDescent="0.25">
      <c r="A36" s="33">
        <v>638</v>
      </c>
      <c r="B36" s="34" t="s">
        <v>82</v>
      </c>
      <c r="C36" s="34"/>
      <c r="D36" s="34"/>
      <c r="E36" s="54">
        <v>0</v>
      </c>
      <c r="F36" s="54"/>
      <c r="G36" s="54"/>
      <c r="H36" s="52"/>
      <c r="I36" s="52"/>
      <c r="J36" s="52"/>
      <c r="K36" s="52"/>
      <c r="L36" s="52"/>
      <c r="M36" s="52"/>
      <c r="N36" s="52"/>
      <c r="O36" s="19">
        <v>0</v>
      </c>
      <c r="P36" s="19">
        <v>0</v>
      </c>
      <c r="Q36" s="49"/>
    </row>
    <row r="37" spans="1:17" s="44" customFormat="1" ht="15.6" hidden="1" customHeight="1" x14ac:dyDescent="0.25">
      <c r="A37" s="439" t="s">
        <v>83</v>
      </c>
      <c r="B37" s="440"/>
      <c r="C37" s="55"/>
      <c r="D37" s="55"/>
      <c r="E37" s="37">
        <f>SUM(E33)</f>
        <v>0</v>
      </c>
      <c r="F37" s="37"/>
      <c r="G37" s="37"/>
      <c r="H37" s="39"/>
      <c r="I37" s="39"/>
      <c r="J37" s="39"/>
      <c r="K37" s="39"/>
      <c r="L37" s="39"/>
      <c r="M37" s="39"/>
      <c r="N37" s="39"/>
      <c r="Q37" s="49"/>
    </row>
    <row r="38" spans="1:17" s="44" customFormat="1" ht="15.6" hidden="1" customHeight="1" x14ac:dyDescent="0.25">
      <c r="A38" s="38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Q38" s="49"/>
    </row>
    <row r="39" spans="1:17" s="44" customFormat="1" ht="15.6" hidden="1" customHeight="1" x14ac:dyDescent="0.25">
      <c r="A39" s="44" t="s">
        <v>84</v>
      </c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Q39" s="49"/>
    </row>
    <row r="40" spans="1:17" ht="15" hidden="1" customHeight="1" x14ac:dyDescent="0.25">
      <c r="A40" s="415" t="s">
        <v>62</v>
      </c>
      <c r="B40" s="417" t="s">
        <v>63</v>
      </c>
      <c r="C40" s="24"/>
      <c r="D40" s="24"/>
      <c r="E40" s="419" t="s">
        <v>1</v>
      </c>
      <c r="F40" s="419"/>
      <c r="G40" s="419"/>
      <c r="H40" s="18"/>
      <c r="I40" s="18"/>
      <c r="J40" s="18"/>
      <c r="K40" s="18"/>
      <c r="L40" s="56"/>
      <c r="M40" s="57"/>
      <c r="O40" s="56"/>
      <c r="P40" s="56"/>
      <c r="Q40" s="56"/>
    </row>
    <row r="41" spans="1:17" ht="39" hidden="1" customHeight="1" x14ac:dyDescent="0.25">
      <c r="A41" s="416"/>
      <c r="B41" s="418"/>
      <c r="C41" s="25"/>
      <c r="D41" s="25"/>
      <c r="E41" s="420"/>
      <c r="F41" s="420"/>
      <c r="G41" s="420"/>
      <c r="H41" s="18"/>
      <c r="I41" s="18"/>
      <c r="J41" s="18"/>
      <c r="K41" s="18"/>
      <c r="L41" s="56"/>
      <c r="M41" s="57"/>
      <c r="O41" s="56"/>
      <c r="P41" s="56"/>
      <c r="Q41" s="56"/>
    </row>
    <row r="42" spans="1:17" ht="31.15" hidden="1" customHeight="1" x14ac:dyDescent="0.25">
      <c r="A42" s="26">
        <v>66</v>
      </c>
      <c r="B42" s="27" t="s">
        <v>18</v>
      </c>
      <c r="C42" s="27"/>
      <c r="D42" s="27"/>
      <c r="E42" s="29">
        <f>SUM(E43:E43)</f>
        <v>1000000</v>
      </c>
      <c r="F42" s="29"/>
      <c r="G42" s="29"/>
      <c r="H42" s="18"/>
      <c r="I42" s="18"/>
      <c r="J42" s="18"/>
      <c r="K42" s="18"/>
      <c r="L42" s="56"/>
      <c r="M42" s="57"/>
      <c r="O42" s="56"/>
      <c r="P42" s="56"/>
      <c r="Q42" s="56"/>
    </row>
    <row r="43" spans="1:17" ht="31.15" hidden="1" customHeight="1" x14ac:dyDescent="0.25">
      <c r="A43" s="33">
        <v>663</v>
      </c>
      <c r="B43" s="34" t="s">
        <v>85</v>
      </c>
      <c r="C43" s="34"/>
      <c r="D43" s="34"/>
      <c r="E43" s="35">
        <v>1000000</v>
      </c>
      <c r="F43" s="35"/>
      <c r="G43" s="35"/>
      <c r="H43" s="18"/>
      <c r="I43" s="18"/>
      <c r="J43" s="18"/>
      <c r="K43" s="18"/>
      <c r="L43" s="56"/>
      <c r="M43" s="57"/>
      <c r="O43" s="56"/>
      <c r="P43" s="56"/>
      <c r="Q43" s="56"/>
    </row>
    <row r="44" spans="1:17" ht="15.6" hidden="1" customHeight="1" x14ac:dyDescent="0.25">
      <c r="A44" s="435" t="s">
        <v>86</v>
      </c>
      <c r="B44" s="436"/>
      <c r="C44" s="58"/>
      <c r="D44" s="58"/>
      <c r="E44" s="37">
        <f>SUM(E42)</f>
        <v>1000000</v>
      </c>
      <c r="F44" s="37"/>
      <c r="G44" s="37"/>
      <c r="H44" s="18"/>
      <c r="I44" s="18"/>
      <c r="J44" s="18"/>
      <c r="K44" s="18"/>
      <c r="L44" s="56"/>
      <c r="M44" s="57"/>
      <c r="O44" s="56"/>
      <c r="P44" s="56"/>
      <c r="Q44" s="56"/>
    </row>
    <row r="45" spans="1:17" ht="15.6" hidden="1" customHeight="1" x14ac:dyDescent="0.25">
      <c r="A45" s="59"/>
      <c r="B45" s="59"/>
      <c r="C45" s="59"/>
      <c r="D45" s="59"/>
      <c r="E45" s="39"/>
      <c r="F45" s="39"/>
      <c r="G45" s="39"/>
      <c r="H45" s="18"/>
      <c r="I45" s="18"/>
      <c r="J45" s="18"/>
      <c r="K45" s="18"/>
      <c r="L45" s="56"/>
      <c r="M45" s="57"/>
      <c r="O45" s="56"/>
      <c r="P45" s="56"/>
      <c r="Q45" s="56"/>
    </row>
    <row r="46" spans="1:17" ht="15.6" hidden="1" customHeight="1" x14ac:dyDescent="0.25">
      <c r="A46" s="60" t="s">
        <v>87</v>
      </c>
      <c r="B46" s="61"/>
      <c r="C46" s="61"/>
      <c r="D46" s="61"/>
      <c r="E46" s="61"/>
      <c r="F46" s="61"/>
      <c r="G46" s="61"/>
      <c r="H46" s="18"/>
      <c r="I46" s="18"/>
      <c r="J46" s="18"/>
      <c r="K46" s="18"/>
      <c r="L46" s="56"/>
      <c r="M46" s="57"/>
      <c r="O46" s="56"/>
      <c r="P46" s="56"/>
      <c r="Q46" s="56"/>
    </row>
    <row r="47" spans="1:17" ht="15" hidden="1" customHeight="1" x14ac:dyDescent="0.25">
      <c r="A47" s="415" t="s">
        <v>62</v>
      </c>
      <c r="B47" s="417" t="s">
        <v>63</v>
      </c>
      <c r="C47" s="24"/>
      <c r="D47" s="24"/>
      <c r="E47" s="419" t="s">
        <v>1</v>
      </c>
      <c r="F47" s="419"/>
      <c r="G47" s="419"/>
      <c r="H47" s="18"/>
      <c r="I47" s="18"/>
      <c r="J47" s="18"/>
      <c r="K47" s="18"/>
      <c r="L47" s="56"/>
      <c r="M47" s="57"/>
      <c r="O47" s="56"/>
      <c r="P47" s="56"/>
      <c r="Q47" s="56"/>
    </row>
    <row r="48" spans="1:17" ht="39.75" hidden="1" customHeight="1" x14ac:dyDescent="0.25">
      <c r="A48" s="416"/>
      <c r="B48" s="418"/>
      <c r="C48" s="25"/>
      <c r="D48" s="25"/>
      <c r="E48" s="420"/>
      <c r="F48" s="420"/>
      <c r="G48" s="420"/>
      <c r="H48" s="18"/>
      <c r="I48" s="18"/>
      <c r="J48" s="18"/>
      <c r="K48" s="18"/>
      <c r="L48" s="56"/>
      <c r="M48" s="57"/>
      <c r="O48" s="56"/>
      <c r="P48" s="56"/>
      <c r="Q48" s="56"/>
    </row>
    <row r="49" spans="1:17" ht="31.15" hidden="1" customHeight="1" x14ac:dyDescent="0.25">
      <c r="A49" s="26">
        <v>72</v>
      </c>
      <c r="B49" s="27" t="s">
        <v>25</v>
      </c>
      <c r="C49" s="27"/>
      <c r="D49" s="27"/>
      <c r="E49" s="29">
        <f>SUM(E50:E51)</f>
        <v>100000</v>
      </c>
      <c r="F49" s="29"/>
      <c r="G49" s="29"/>
      <c r="H49" s="18"/>
      <c r="I49" s="18"/>
      <c r="J49" s="18"/>
      <c r="K49" s="18"/>
      <c r="L49" s="56"/>
      <c r="M49" s="57"/>
      <c r="O49" s="56"/>
      <c r="P49" s="56"/>
      <c r="Q49" s="56"/>
    </row>
    <row r="50" spans="1:17" ht="15.6" hidden="1" customHeight="1" x14ac:dyDescent="0.25">
      <c r="A50" s="30">
        <v>722</v>
      </c>
      <c r="B50" s="31" t="s">
        <v>88</v>
      </c>
      <c r="C50" s="31"/>
      <c r="D50" s="31"/>
      <c r="E50" s="51">
        <v>10000</v>
      </c>
      <c r="F50" s="51"/>
      <c r="G50" s="51"/>
      <c r="H50" s="18"/>
      <c r="I50" s="18"/>
      <c r="J50" s="18"/>
      <c r="K50" s="18"/>
      <c r="L50" s="56"/>
      <c r="M50" s="57"/>
      <c r="O50" s="56"/>
      <c r="P50" s="56"/>
      <c r="Q50" s="56"/>
    </row>
    <row r="51" spans="1:17" ht="15.6" hidden="1" customHeight="1" x14ac:dyDescent="0.25">
      <c r="A51" s="33">
        <v>723</v>
      </c>
      <c r="B51" s="34" t="s">
        <v>89</v>
      </c>
      <c r="C51" s="34"/>
      <c r="D51" s="34"/>
      <c r="E51" s="35">
        <v>90000</v>
      </c>
      <c r="F51" s="35"/>
      <c r="G51" s="35"/>
      <c r="H51" s="18"/>
      <c r="I51" s="18"/>
      <c r="J51" s="18"/>
      <c r="K51" s="18"/>
      <c r="L51" s="56"/>
      <c r="M51" s="57"/>
      <c r="O51" s="56"/>
      <c r="P51" s="56"/>
      <c r="Q51" s="56"/>
    </row>
    <row r="52" spans="1:17" ht="33" hidden="1" customHeight="1" x14ac:dyDescent="0.25">
      <c r="A52" s="435" t="s">
        <v>90</v>
      </c>
      <c r="B52" s="436"/>
      <c r="C52" s="58"/>
      <c r="D52" s="58"/>
      <c r="E52" s="37">
        <f>SUM(E49)</f>
        <v>100000</v>
      </c>
      <c r="F52" s="37"/>
      <c r="G52" s="37"/>
      <c r="H52" s="18"/>
      <c r="I52" s="18"/>
      <c r="J52" s="18"/>
      <c r="K52" s="18"/>
      <c r="L52" s="56"/>
      <c r="M52" s="57"/>
      <c r="O52" s="56"/>
      <c r="P52" s="56"/>
      <c r="Q52" s="56"/>
    </row>
    <row r="53" spans="1:17" s="44" customFormat="1" ht="15.6" hidden="1" customHeight="1" x14ac:dyDescent="0.25"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Q53" s="49"/>
    </row>
    <row r="54" spans="1:17" s="44" customFormat="1" ht="30.75" hidden="1" customHeight="1" x14ac:dyDescent="0.25">
      <c r="A54" s="413" t="s">
        <v>91</v>
      </c>
      <c r="B54" s="414"/>
      <c r="C54" s="62"/>
      <c r="D54" s="62"/>
      <c r="E54" s="63">
        <f>SUM(E10,E19,E28,E37,E44,E52)</f>
        <v>151036533</v>
      </c>
      <c r="F54" s="63"/>
      <c r="G54" s="63"/>
      <c r="H54" s="39"/>
      <c r="I54" s="39"/>
      <c r="J54" s="39"/>
      <c r="K54" s="39"/>
      <c r="L54" s="39"/>
      <c r="M54" s="39"/>
      <c r="N54" s="39"/>
      <c r="Q54" s="49"/>
    </row>
    <row r="55" spans="1:17" ht="15.6" hidden="1" customHeight="1" x14ac:dyDescent="0.25"/>
    <row r="56" spans="1:17" ht="18.75" hidden="1" customHeight="1" x14ac:dyDescent="0.25">
      <c r="A56" s="437" t="s">
        <v>92</v>
      </c>
      <c r="B56" s="437"/>
      <c r="C56" s="437"/>
      <c r="D56" s="437"/>
      <c r="E56" s="437"/>
      <c r="F56" s="345"/>
      <c r="G56" s="345"/>
      <c r="H56" s="64"/>
      <c r="I56" s="64"/>
      <c r="J56" s="64"/>
      <c r="K56" s="64"/>
      <c r="L56" s="56"/>
      <c r="M56" s="57"/>
      <c r="O56" s="56"/>
      <c r="P56" s="56"/>
      <c r="Q56" s="56"/>
    </row>
    <row r="57" spans="1:17" s="66" customFormat="1" ht="22.5" hidden="1" customHeight="1" x14ac:dyDescent="0.25">
      <c r="A57" s="20" t="s">
        <v>93</v>
      </c>
      <c r="B57" s="65"/>
      <c r="C57" s="65"/>
      <c r="D57" s="65"/>
      <c r="E57" s="49"/>
      <c r="F57" s="49"/>
      <c r="G57" s="49"/>
      <c r="H57" s="67"/>
      <c r="I57" s="67"/>
      <c r="J57" s="67"/>
      <c r="K57" s="67"/>
      <c r="L57" s="67"/>
    </row>
    <row r="58" spans="1:17" s="66" customFormat="1" ht="15.6" hidden="1" customHeight="1" x14ac:dyDescent="0.25">
      <c r="A58" s="424" t="s">
        <v>94</v>
      </c>
      <c r="B58" s="424"/>
      <c r="C58" s="424"/>
      <c r="D58" s="424"/>
    </row>
    <row r="59" spans="1:17" s="44" customFormat="1" ht="15.6" hidden="1" customHeight="1" x14ac:dyDescent="0.25">
      <c r="A59" s="438" t="s">
        <v>95</v>
      </c>
      <c r="B59" s="438"/>
      <c r="C59" s="68"/>
      <c r="D59" s="68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49"/>
    </row>
    <row r="60" spans="1:17" s="44" customFormat="1" ht="15.6" hidden="1" customHeight="1" x14ac:dyDescent="0.25">
      <c r="A60" s="69" t="s">
        <v>96</v>
      </c>
      <c r="B60" s="38"/>
      <c r="C60" s="38"/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Q60" s="49"/>
    </row>
    <row r="61" spans="1:17" s="46" customFormat="1" ht="32.25" hidden="1" customHeight="1" x14ac:dyDescent="0.2">
      <c r="A61" s="415" t="s">
        <v>97</v>
      </c>
      <c r="B61" s="417" t="s">
        <v>63</v>
      </c>
      <c r="C61" s="24"/>
      <c r="D61" s="24"/>
      <c r="E61" s="419" t="s">
        <v>1</v>
      </c>
      <c r="F61" s="419"/>
      <c r="G61" s="419"/>
      <c r="H61" s="426"/>
      <c r="I61" s="427"/>
      <c r="J61" s="427"/>
      <c r="K61" s="427"/>
      <c r="L61" s="427"/>
      <c r="M61" s="421"/>
      <c r="N61" s="421"/>
      <c r="O61" s="45" t="s">
        <v>78</v>
      </c>
      <c r="P61" s="45" t="s">
        <v>79</v>
      </c>
    </row>
    <row r="62" spans="1:17" s="46" customFormat="1" ht="15" hidden="1" customHeight="1" x14ac:dyDescent="0.2">
      <c r="A62" s="416"/>
      <c r="B62" s="418"/>
      <c r="C62" s="25"/>
      <c r="D62" s="25"/>
      <c r="E62" s="420"/>
      <c r="F62" s="420"/>
      <c r="G62" s="420"/>
      <c r="H62" s="426"/>
      <c r="I62" s="427"/>
      <c r="J62" s="427"/>
      <c r="K62" s="427"/>
      <c r="L62" s="427"/>
      <c r="M62" s="421"/>
      <c r="N62" s="421"/>
      <c r="O62" s="47"/>
      <c r="P62" s="47"/>
    </row>
    <row r="63" spans="1:17" s="49" customFormat="1" ht="15.75" hidden="1" customHeight="1" x14ac:dyDescent="0.25">
      <c r="A63" s="26">
        <v>32</v>
      </c>
      <c r="B63" s="27" t="s">
        <v>16</v>
      </c>
      <c r="C63" s="27"/>
      <c r="D63" s="27"/>
      <c r="E63" s="29">
        <f>SUM(E64:E64)</f>
        <v>1243113</v>
      </c>
      <c r="F63" s="29"/>
      <c r="G63" s="29"/>
      <c r="H63" s="39"/>
      <c r="I63" s="39"/>
      <c r="J63" s="39"/>
      <c r="K63" s="39"/>
      <c r="L63" s="39"/>
      <c r="M63" s="39"/>
      <c r="N63" s="39"/>
      <c r="O63" s="49">
        <v>0</v>
      </c>
      <c r="P63" s="49">
        <v>0</v>
      </c>
      <c r="Q63" s="49">
        <f>SUM(E63:K63)</f>
        <v>1243113</v>
      </c>
    </row>
    <row r="64" spans="1:17" ht="18" hidden="1" customHeight="1" x14ac:dyDescent="0.25">
      <c r="A64" s="30">
        <v>323</v>
      </c>
      <c r="B64" s="31" t="s">
        <v>98</v>
      </c>
      <c r="C64" s="31"/>
      <c r="D64" s="31"/>
      <c r="E64" s="50">
        <v>1243113</v>
      </c>
      <c r="F64" s="50"/>
      <c r="G64" s="50"/>
      <c r="H64" s="52"/>
      <c r="I64" s="52"/>
      <c r="J64" s="52"/>
      <c r="K64" s="52"/>
      <c r="L64" s="52"/>
      <c r="M64" s="52"/>
      <c r="N64" s="52"/>
      <c r="Q64" s="49"/>
    </row>
    <row r="65" spans="1:17" ht="15.6" hidden="1" customHeight="1" x14ac:dyDescent="0.25">
      <c r="A65" s="70">
        <v>41</v>
      </c>
      <c r="B65" s="41" t="s">
        <v>20</v>
      </c>
      <c r="C65" s="41"/>
      <c r="D65" s="41"/>
      <c r="E65" s="43">
        <f>SUM(E66)</f>
        <v>25000</v>
      </c>
      <c r="F65" s="43"/>
      <c r="G65" s="43"/>
      <c r="H65" s="39"/>
      <c r="I65" s="39"/>
      <c r="J65" s="39"/>
      <c r="K65" s="39"/>
      <c r="L65" s="39"/>
      <c r="M65" s="39"/>
      <c r="N65" s="39"/>
      <c r="Q65" s="49">
        <f>SUM(E65:K65)</f>
        <v>25000</v>
      </c>
    </row>
    <row r="66" spans="1:17" ht="15.6" hidden="1" customHeight="1" x14ac:dyDescent="0.25">
      <c r="A66" s="71">
        <v>412</v>
      </c>
      <c r="B66" s="31" t="s">
        <v>99</v>
      </c>
      <c r="C66" s="31"/>
      <c r="D66" s="31"/>
      <c r="E66" s="50">
        <v>25000</v>
      </c>
      <c r="F66" s="50"/>
      <c r="G66" s="50"/>
      <c r="H66" s="72"/>
      <c r="I66" s="72"/>
      <c r="J66" s="72"/>
      <c r="K66" s="72"/>
      <c r="L66" s="72"/>
      <c r="M66" s="72"/>
      <c r="N66" s="72"/>
      <c r="Q66" s="49"/>
    </row>
    <row r="67" spans="1:17" ht="36" hidden="1" customHeight="1" x14ac:dyDescent="0.25">
      <c r="A67" s="40">
        <v>42</v>
      </c>
      <c r="B67" s="41" t="s">
        <v>21</v>
      </c>
      <c r="C67" s="41"/>
      <c r="D67" s="41"/>
      <c r="E67" s="42">
        <f>SUM(E68:E69)</f>
        <v>2975000</v>
      </c>
      <c r="F67" s="42"/>
      <c r="G67" s="42"/>
      <c r="H67" s="39"/>
      <c r="I67" s="39"/>
      <c r="J67" s="39"/>
      <c r="K67" s="39"/>
      <c r="L67" s="39"/>
      <c r="M67" s="39"/>
      <c r="N67" s="39"/>
      <c r="Q67" s="49">
        <f>SUM(E67:K67)</f>
        <v>2975000</v>
      </c>
    </row>
    <row r="68" spans="1:17" s="73" customFormat="1" ht="15.6" hidden="1" customHeight="1" x14ac:dyDescent="0.25">
      <c r="A68" s="30">
        <v>421</v>
      </c>
      <c r="B68" s="31" t="s">
        <v>100</v>
      </c>
      <c r="C68" s="31"/>
      <c r="D68" s="31"/>
      <c r="E68" s="50">
        <v>2000000</v>
      </c>
      <c r="F68" s="50"/>
      <c r="G68" s="50"/>
      <c r="H68" s="52"/>
      <c r="I68" s="52"/>
      <c r="J68" s="52"/>
      <c r="K68" s="52"/>
      <c r="L68" s="52"/>
      <c r="M68" s="52"/>
      <c r="N68" s="52"/>
    </row>
    <row r="69" spans="1:17" s="73" customFormat="1" ht="15.6" hidden="1" customHeight="1" x14ac:dyDescent="0.25">
      <c r="A69" s="33">
        <v>422</v>
      </c>
      <c r="B69" s="34" t="s">
        <v>101</v>
      </c>
      <c r="C69" s="34"/>
      <c r="D69" s="34"/>
      <c r="E69" s="53">
        <v>975000</v>
      </c>
      <c r="F69" s="53"/>
      <c r="G69" s="53"/>
      <c r="H69" s="52"/>
      <c r="I69" s="52"/>
      <c r="J69" s="52"/>
      <c r="K69" s="52"/>
      <c r="L69" s="52"/>
      <c r="M69" s="52"/>
      <c r="N69" s="52"/>
    </row>
    <row r="70" spans="1:17" s="44" customFormat="1" ht="15.6" hidden="1" customHeight="1" x14ac:dyDescent="0.25">
      <c r="A70" s="413" t="s">
        <v>102</v>
      </c>
      <c r="B70" s="414"/>
      <c r="C70" s="62"/>
      <c r="D70" s="62"/>
      <c r="E70" s="37">
        <f>SUM(E63,E65,E67)</f>
        <v>4243113</v>
      </c>
      <c r="F70" s="37"/>
      <c r="G70" s="37"/>
      <c r="H70" s="39"/>
      <c r="I70" s="39"/>
      <c r="J70" s="39"/>
      <c r="K70" s="39"/>
      <c r="L70" s="39"/>
      <c r="M70" s="39"/>
      <c r="N70" s="39"/>
      <c r="O70" s="74" t="e">
        <f>SUM(#REF!,O63,#REF!,O65,O67)</f>
        <v>#REF!</v>
      </c>
      <c r="P70" s="37" t="e">
        <f>SUM(#REF!,P63,#REF!,P65,P67)</f>
        <v>#REF!</v>
      </c>
      <c r="Q70" s="37" t="e">
        <f>SUM(#REF!,Q63,#REF!,Q65,Q67)</f>
        <v>#REF!</v>
      </c>
    </row>
    <row r="71" spans="1:17" s="44" customFormat="1" ht="15.6" hidden="1" customHeight="1" x14ac:dyDescent="0.25">
      <c r="A71" s="38"/>
      <c r="B71" s="38"/>
      <c r="C71" s="38"/>
      <c r="D71" s="38"/>
      <c r="E71" s="39"/>
      <c r="F71" s="39"/>
      <c r="G71" s="39"/>
      <c r="H71" s="39"/>
      <c r="I71" s="39"/>
      <c r="J71" s="39"/>
      <c r="K71" s="39"/>
      <c r="L71" s="39"/>
      <c r="M71" s="39"/>
      <c r="N71" s="39"/>
      <c r="Q71" s="49"/>
    </row>
    <row r="72" spans="1:17" s="44" customFormat="1" ht="15.6" hidden="1" customHeight="1" x14ac:dyDescent="0.25">
      <c r="A72" s="69" t="s">
        <v>103</v>
      </c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Q72" s="49"/>
    </row>
    <row r="73" spans="1:17" s="46" customFormat="1" ht="32.25" hidden="1" customHeight="1" x14ac:dyDescent="0.2">
      <c r="A73" s="415" t="s">
        <v>97</v>
      </c>
      <c r="B73" s="417" t="s">
        <v>63</v>
      </c>
      <c r="C73" s="24"/>
      <c r="D73" s="24"/>
      <c r="E73" s="419" t="s">
        <v>1</v>
      </c>
      <c r="F73" s="419"/>
      <c r="G73" s="419"/>
      <c r="H73" s="426"/>
      <c r="I73" s="427"/>
      <c r="J73" s="427"/>
      <c r="K73" s="427"/>
      <c r="L73" s="427"/>
      <c r="M73" s="421"/>
      <c r="N73" s="421"/>
      <c r="O73" s="45" t="s">
        <v>78</v>
      </c>
      <c r="P73" s="45" t="s">
        <v>79</v>
      </c>
    </row>
    <row r="74" spans="1:17" s="46" customFormat="1" ht="15" hidden="1" customHeight="1" x14ac:dyDescent="0.2">
      <c r="A74" s="416"/>
      <c r="B74" s="418"/>
      <c r="C74" s="25"/>
      <c r="D74" s="25"/>
      <c r="E74" s="420"/>
      <c r="F74" s="420"/>
      <c r="G74" s="420"/>
      <c r="H74" s="426"/>
      <c r="I74" s="427"/>
      <c r="J74" s="427"/>
      <c r="K74" s="427"/>
      <c r="L74" s="427"/>
      <c r="M74" s="421"/>
      <c r="N74" s="421"/>
      <c r="O74" s="47"/>
      <c r="P74" s="47"/>
    </row>
    <row r="75" spans="1:17" s="49" customFormat="1" ht="14.25" hidden="1" customHeight="1" x14ac:dyDescent="0.25">
      <c r="A75" s="75">
        <v>31</v>
      </c>
      <c r="B75" s="27" t="s">
        <v>15</v>
      </c>
      <c r="C75" s="27"/>
      <c r="D75" s="27"/>
      <c r="E75" s="29">
        <f>SUM(E76:E77)</f>
        <v>1086000</v>
      </c>
      <c r="F75" s="29"/>
      <c r="G75" s="29"/>
      <c r="H75" s="39"/>
      <c r="I75" s="39"/>
      <c r="J75" s="39"/>
      <c r="K75" s="39"/>
      <c r="L75" s="39"/>
      <c r="M75" s="39"/>
      <c r="N75" s="39"/>
      <c r="O75" s="76">
        <f>SUM(O76:O77)</f>
        <v>0</v>
      </c>
      <c r="P75" s="77">
        <f>SUM(P76:P77)</f>
        <v>0</v>
      </c>
      <c r="Q75" s="49">
        <f>SUM(E75:K75)</f>
        <v>1086000</v>
      </c>
    </row>
    <row r="76" spans="1:17" ht="14.25" hidden="1" customHeight="1" x14ac:dyDescent="0.25">
      <c r="A76" s="71">
        <v>311</v>
      </c>
      <c r="B76" s="31" t="s">
        <v>104</v>
      </c>
      <c r="C76" s="31"/>
      <c r="D76" s="31"/>
      <c r="E76" s="51">
        <v>1000000</v>
      </c>
      <c r="F76" s="51"/>
      <c r="G76" s="51"/>
      <c r="H76" s="52"/>
      <c r="I76" s="39"/>
      <c r="J76" s="52"/>
      <c r="K76" s="52"/>
      <c r="L76" s="52"/>
      <c r="M76" s="52"/>
      <c r="N76" s="52"/>
      <c r="O76" s="19">
        <v>0</v>
      </c>
      <c r="P76" s="19">
        <v>0</v>
      </c>
      <c r="Q76" s="49"/>
    </row>
    <row r="77" spans="1:17" ht="18.75" hidden="1" customHeight="1" x14ac:dyDescent="0.25">
      <c r="A77" s="30">
        <v>313</v>
      </c>
      <c r="B77" s="31" t="s">
        <v>105</v>
      </c>
      <c r="C77" s="31"/>
      <c r="D77" s="31"/>
      <c r="E77" s="51">
        <v>86000</v>
      </c>
      <c r="F77" s="51"/>
      <c r="G77" s="51"/>
      <c r="H77" s="52"/>
      <c r="I77" s="39"/>
      <c r="J77" s="52"/>
      <c r="K77" s="52"/>
      <c r="L77" s="52"/>
      <c r="M77" s="52"/>
      <c r="N77" s="52"/>
      <c r="O77" s="19">
        <v>0</v>
      </c>
      <c r="P77" s="19">
        <v>0</v>
      </c>
      <c r="Q77" s="49"/>
    </row>
    <row r="78" spans="1:17" s="44" customFormat="1" ht="15.75" hidden="1" customHeight="1" x14ac:dyDescent="0.25">
      <c r="A78" s="40">
        <v>38</v>
      </c>
      <c r="B78" s="79" t="s">
        <v>106</v>
      </c>
      <c r="C78" s="79"/>
      <c r="D78" s="79"/>
      <c r="E78" s="43">
        <f>SUM(E79)</f>
        <v>14000</v>
      </c>
      <c r="F78" s="43"/>
      <c r="G78" s="43"/>
      <c r="H78" s="39"/>
      <c r="I78" s="39"/>
      <c r="J78" s="39"/>
      <c r="K78" s="39"/>
      <c r="L78" s="39"/>
      <c r="M78" s="39"/>
      <c r="N78" s="39"/>
      <c r="O78" s="44">
        <v>0</v>
      </c>
      <c r="P78" s="44">
        <v>0</v>
      </c>
      <c r="Q78" s="44">
        <f>SUM(E78:K78)</f>
        <v>14000</v>
      </c>
    </row>
    <row r="79" spans="1:17" ht="12.75" hidden="1" customHeight="1" x14ac:dyDescent="0.25">
      <c r="A79" s="30">
        <v>381</v>
      </c>
      <c r="B79" s="31" t="s">
        <v>107</v>
      </c>
      <c r="C79" s="31"/>
      <c r="D79" s="31"/>
      <c r="E79" s="80">
        <v>14000</v>
      </c>
      <c r="F79" s="80"/>
      <c r="G79" s="80"/>
      <c r="H79" s="52"/>
      <c r="I79" s="39"/>
      <c r="J79" s="52"/>
      <c r="K79" s="52"/>
      <c r="L79" s="52"/>
      <c r="M79" s="52"/>
      <c r="N79" s="52"/>
      <c r="O79" s="19">
        <v>0</v>
      </c>
      <c r="P79" s="19">
        <v>0</v>
      </c>
      <c r="Q79" s="49"/>
    </row>
    <row r="80" spans="1:17" ht="37.5" hidden="1" customHeight="1" x14ac:dyDescent="0.25">
      <c r="A80" s="40">
        <v>42</v>
      </c>
      <c r="B80" s="41" t="s">
        <v>21</v>
      </c>
      <c r="C80" s="41"/>
      <c r="D80" s="41"/>
      <c r="E80" s="43">
        <f>SUM(E81:E83)</f>
        <v>1500000</v>
      </c>
      <c r="F80" s="43"/>
      <c r="G80" s="43"/>
      <c r="H80" s="39"/>
      <c r="I80" s="39"/>
      <c r="J80" s="39"/>
      <c r="K80" s="39"/>
      <c r="L80" s="39"/>
      <c r="M80" s="39"/>
      <c r="N80" s="39"/>
      <c r="Q80" s="49">
        <f>SUM(E80:K80)</f>
        <v>1500000</v>
      </c>
    </row>
    <row r="81" spans="1:17" ht="15.6" hidden="1" customHeight="1" x14ac:dyDescent="0.25">
      <c r="A81" s="30">
        <v>422</v>
      </c>
      <c r="B81" s="31" t="s">
        <v>101</v>
      </c>
      <c r="C81" s="31"/>
      <c r="D81" s="31"/>
      <c r="E81" s="51">
        <v>1296000</v>
      </c>
      <c r="F81" s="51"/>
      <c r="G81" s="51"/>
      <c r="H81" s="52"/>
      <c r="I81" s="39"/>
      <c r="J81" s="52"/>
      <c r="K81" s="52"/>
      <c r="L81" s="52"/>
      <c r="M81" s="52"/>
      <c r="N81" s="52"/>
      <c r="Q81" s="49"/>
    </row>
    <row r="82" spans="1:17" ht="13.5" hidden="1" customHeight="1" x14ac:dyDescent="0.25">
      <c r="A82" s="30">
        <v>424</v>
      </c>
      <c r="B82" s="31" t="s">
        <v>108</v>
      </c>
      <c r="C82" s="31"/>
      <c r="D82" s="31"/>
      <c r="E82" s="51">
        <v>4000</v>
      </c>
      <c r="F82" s="51"/>
      <c r="G82" s="51"/>
      <c r="H82" s="52"/>
      <c r="I82" s="39"/>
      <c r="J82" s="52"/>
      <c r="K82" s="52"/>
      <c r="L82" s="52"/>
      <c r="M82" s="52"/>
      <c r="N82" s="52"/>
      <c r="Q82" s="49"/>
    </row>
    <row r="83" spans="1:17" ht="15.6" hidden="1" customHeight="1" x14ac:dyDescent="0.25">
      <c r="A83" s="33">
        <v>426</v>
      </c>
      <c r="B83" s="34" t="s">
        <v>109</v>
      </c>
      <c r="C83" s="34"/>
      <c r="D83" s="34"/>
      <c r="E83" s="54">
        <v>200000</v>
      </c>
      <c r="F83" s="54"/>
      <c r="G83" s="54"/>
      <c r="H83" s="52"/>
      <c r="I83" s="39"/>
      <c r="J83" s="52"/>
      <c r="K83" s="52"/>
      <c r="L83" s="52"/>
      <c r="M83" s="52"/>
      <c r="N83" s="52"/>
      <c r="Q83" s="49"/>
    </row>
    <row r="84" spans="1:17" s="44" customFormat="1" ht="15.6" hidden="1" customHeight="1" x14ac:dyDescent="0.25">
      <c r="A84" s="413" t="s">
        <v>102</v>
      </c>
      <c r="B84" s="414"/>
      <c r="C84" s="62"/>
      <c r="D84" s="62"/>
      <c r="E84" s="37">
        <f>SUM(E75,E78,E80)</f>
        <v>2600000</v>
      </c>
      <c r="F84" s="37"/>
      <c r="G84" s="37"/>
      <c r="H84" s="39"/>
      <c r="I84" s="39"/>
      <c r="J84" s="39"/>
      <c r="K84" s="39"/>
      <c r="L84" s="39"/>
      <c r="M84" s="39"/>
      <c r="N84" s="39"/>
      <c r="O84" s="74" t="e">
        <f>SUM(O75,O78,#REF!,#REF!,O80)</f>
        <v>#REF!</v>
      </c>
      <c r="P84" s="37" t="e">
        <f>SUM(P75,P78,#REF!,#REF!,P80)</f>
        <v>#REF!</v>
      </c>
      <c r="Q84" s="37" t="e">
        <f>SUM(Q75,Q78,#REF!,#REF!,Q80)</f>
        <v>#REF!</v>
      </c>
    </row>
    <row r="85" spans="1:17" s="44" customFormat="1" ht="15.6" hidden="1" customHeight="1" x14ac:dyDescent="0.25">
      <c r="A85" s="38"/>
      <c r="B85" s="38"/>
      <c r="C85" s="38"/>
      <c r="D85" s="38"/>
      <c r="E85" s="39"/>
      <c r="F85" s="39"/>
      <c r="G85" s="39"/>
      <c r="H85" s="39"/>
      <c r="I85" s="39"/>
      <c r="J85" s="39"/>
      <c r="K85" s="39"/>
      <c r="L85" s="39"/>
      <c r="M85" s="39"/>
      <c r="N85" s="39"/>
      <c r="Q85" s="49"/>
    </row>
    <row r="86" spans="1:17" s="44" customFormat="1" ht="15.6" hidden="1" customHeight="1" x14ac:dyDescent="0.25">
      <c r="A86" s="44" t="s">
        <v>72</v>
      </c>
      <c r="B86" s="38"/>
      <c r="C86" s="38"/>
      <c r="D86" s="38"/>
      <c r="E86" s="39"/>
      <c r="F86" s="39"/>
      <c r="G86" s="39"/>
      <c r="H86" s="39"/>
      <c r="I86" s="39"/>
      <c r="J86" s="39"/>
      <c r="K86" s="39"/>
      <c r="L86" s="39"/>
      <c r="M86" s="39"/>
      <c r="N86" s="39"/>
      <c r="Q86" s="49"/>
    </row>
    <row r="87" spans="1:17" s="46" customFormat="1" ht="32.25" hidden="1" customHeight="1" x14ac:dyDescent="0.2">
      <c r="A87" s="415" t="s">
        <v>97</v>
      </c>
      <c r="B87" s="417" t="s">
        <v>63</v>
      </c>
      <c r="C87" s="24"/>
      <c r="D87" s="24"/>
      <c r="E87" s="419" t="s">
        <v>1</v>
      </c>
      <c r="F87" s="419"/>
      <c r="G87" s="419"/>
      <c r="H87" s="426"/>
      <c r="I87" s="427"/>
      <c r="J87" s="427"/>
      <c r="K87" s="427"/>
      <c r="L87" s="427"/>
      <c r="M87" s="421"/>
      <c r="N87" s="421"/>
      <c r="O87" s="45" t="s">
        <v>78</v>
      </c>
      <c r="P87" s="45" t="s">
        <v>79</v>
      </c>
    </row>
    <row r="88" spans="1:17" s="46" customFormat="1" ht="15" hidden="1" customHeight="1" x14ac:dyDescent="0.2">
      <c r="A88" s="416"/>
      <c r="B88" s="418"/>
      <c r="C88" s="25"/>
      <c r="D88" s="25"/>
      <c r="E88" s="420"/>
      <c r="F88" s="420"/>
      <c r="G88" s="420"/>
      <c r="H88" s="426"/>
      <c r="I88" s="427"/>
      <c r="J88" s="427"/>
      <c r="K88" s="427"/>
      <c r="L88" s="427"/>
      <c r="M88" s="421"/>
      <c r="N88" s="421"/>
      <c r="O88" s="47"/>
      <c r="P88" s="47"/>
    </row>
    <row r="89" spans="1:17" s="49" customFormat="1" ht="14.25" hidden="1" customHeight="1" x14ac:dyDescent="0.25">
      <c r="A89" s="75">
        <v>31</v>
      </c>
      <c r="B89" s="27" t="s">
        <v>15</v>
      </c>
      <c r="C89" s="27"/>
      <c r="D89" s="27"/>
      <c r="E89" s="29">
        <f>SUM(E90:E92)</f>
        <v>93562200</v>
      </c>
      <c r="F89" s="29"/>
      <c r="G89" s="29"/>
      <c r="H89" s="39"/>
      <c r="I89" s="39"/>
      <c r="J89" s="39"/>
      <c r="K89" s="39"/>
      <c r="L89" s="39"/>
      <c r="M89" s="39"/>
      <c r="N89" s="39"/>
      <c r="O89" s="76">
        <f>SUM(O90:O92)</f>
        <v>0</v>
      </c>
      <c r="P89" s="77">
        <f>SUM(P90:P92)</f>
        <v>0</v>
      </c>
      <c r="Q89" s="49">
        <f>SUM(E89:K89)</f>
        <v>93562200</v>
      </c>
    </row>
    <row r="90" spans="1:17" ht="14.25" hidden="1" customHeight="1" x14ac:dyDescent="0.25">
      <c r="A90" s="71">
        <v>311</v>
      </c>
      <c r="B90" s="31" t="s">
        <v>104</v>
      </c>
      <c r="C90" s="31"/>
      <c r="D90" s="31"/>
      <c r="E90" s="51">
        <v>78040000</v>
      </c>
      <c r="F90" s="51"/>
      <c r="G90" s="51"/>
      <c r="H90" s="52"/>
      <c r="I90" s="52"/>
      <c r="J90" s="52"/>
      <c r="K90" s="52"/>
      <c r="L90" s="52"/>
      <c r="M90" s="52"/>
      <c r="N90" s="52"/>
      <c r="O90" s="19">
        <v>0</v>
      </c>
      <c r="P90" s="19">
        <v>0</v>
      </c>
      <c r="Q90" s="49"/>
    </row>
    <row r="91" spans="1:17" ht="14.25" hidden="1" customHeight="1" x14ac:dyDescent="0.25">
      <c r="A91" s="30">
        <v>312</v>
      </c>
      <c r="B91" s="31" t="s">
        <v>110</v>
      </c>
      <c r="C91" s="31"/>
      <c r="D91" s="31"/>
      <c r="E91" s="51">
        <v>2356200</v>
      </c>
      <c r="F91" s="51"/>
      <c r="G91" s="51"/>
      <c r="H91" s="52"/>
      <c r="I91" s="52"/>
      <c r="J91" s="52"/>
      <c r="K91" s="52"/>
      <c r="L91" s="52"/>
      <c r="M91" s="52"/>
      <c r="N91" s="52"/>
      <c r="O91" s="19">
        <v>0</v>
      </c>
      <c r="P91" s="19">
        <v>0</v>
      </c>
      <c r="Q91" s="49"/>
    </row>
    <row r="92" spans="1:17" ht="18.75" hidden="1" customHeight="1" x14ac:dyDescent="0.25">
      <c r="A92" s="30">
        <v>313</v>
      </c>
      <c r="B92" s="31" t="s">
        <v>105</v>
      </c>
      <c r="C92" s="31"/>
      <c r="D92" s="31"/>
      <c r="E92" s="51">
        <v>13166000</v>
      </c>
      <c r="F92" s="51"/>
      <c r="G92" s="51"/>
      <c r="H92" s="52"/>
      <c r="I92" s="52"/>
      <c r="J92" s="52"/>
      <c r="K92" s="52"/>
      <c r="L92" s="52"/>
      <c r="M92" s="52"/>
      <c r="N92" s="52"/>
      <c r="O92" s="19">
        <v>0</v>
      </c>
      <c r="P92" s="19">
        <v>0</v>
      </c>
      <c r="Q92" s="49"/>
    </row>
    <row r="93" spans="1:17" s="49" customFormat="1" ht="15.75" hidden="1" customHeight="1" x14ac:dyDescent="0.25">
      <c r="A93" s="40">
        <v>32</v>
      </c>
      <c r="B93" s="41" t="s">
        <v>16</v>
      </c>
      <c r="C93" s="41"/>
      <c r="D93" s="41"/>
      <c r="E93" s="43">
        <f>SUM(E94:E97)</f>
        <v>38911220</v>
      </c>
      <c r="F93" s="43"/>
      <c r="G93" s="43"/>
      <c r="H93" s="39"/>
      <c r="I93" s="39"/>
      <c r="J93" s="39"/>
      <c r="K93" s="39"/>
      <c r="L93" s="39"/>
      <c r="M93" s="39"/>
      <c r="N93" s="39"/>
      <c r="O93" s="49">
        <v>0</v>
      </c>
      <c r="P93" s="49">
        <v>0</v>
      </c>
      <c r="Q93" s="49">
        <f>SUM(E93:K93)</f>
        <v>38911220</v>
      </c>
    </row>
    <row r="94" spans="1:17" ht="21" hidden="1" customHeight="1" x14ac:dyDescent="0.25">
      <c r="A94" s="30">
        <v>321</v>
      </c>
      <c r="B94" s="31" t="s">
        <v>111</v>
      </c>
      <c r="C94" s="31"/>
      <c r="D94" s="31"/>
      <c r="E94" s="32">
        <v>2634538</v>
      </c>
      <c r="F94" s="32"/>
      <c r="G94" s="32"/>
      <c r="H94" s="52"/>
      <c r="I94" s="52"/>
      <c r="J94" s="52"/>
      <c r="K94" s="52"/>
      <c r="L94" s="52"/>
      <c r="M94" s="52"/>
      <c r="N94" s="52"/>
      <c r="O94" s="19">
        <v>0</v>
      </c>
      <c r="P94" s="19">
        <v>0</v>
      </c>
      <c r="Q94" s="49"/>
    </row>
    <row r="95" spans="1:17" ht="14.25" hidden="1" customHeight="1" x14ac:dyDescent="0.25">
      <c r="A95" s="30">
        <v>322</v>
      </c>
      <c r="B95" s="31" t="s">
        <v>112</v>
      </c>
      <c r="C95" s="31"/>
      <c r="D95" s="31"/>
      <c r="E95" s="32">
        <f>32727000-1316965</f>
        <v>31410035</v>
      </c>
      <c r="F95" s="32"/>
      <c r="G95" s="32"/>
      <c r="H95" s="52"/>
      <c r="I95" s="52"/>
      <c r="J95" s="52"/>
      <c r="K95" s="52"/>
      <c r="L95" s="52"/>
      <c r="M95" s="52"/>
      <c r="N95" s="52"/>
      <c r="O95" s="19">
        <v>0</v>
      </c>
      <c r="P95" s="19">
        <v>0</v>
      </c>
      <c r="Q95" s="49"/>
    </row>
    <row r="96" spans="1:17" ht="18" hidden="1" customHeight="1" x14ac:dyDescent="0.25">
      <c r="A96" s="30">
        <v>323</v>
      </c>
      <c r="B96" s="31" t="s">
        <v>98</v>
      </c>
      <c r="C96" s="31"/>
      <c r="D96" s="31"/>
      <c r="E96" s="32">
        <f>5336877-871855</f>
        <v>4465022</v>
      </c>
      <c r="F96" s="32"/>
      <c r="G96" s="32"/>
      <c r="H96" s="52"/>
      <c r="I96" s="52"/>
      <c r="J96" s="52"/>
      <c r="K96" s="52"/>
      <c r="L96" s="52"/>
      <c r="M96" s="52"/>
      <c r="N96" s="52"/>
      <c r="Q96" s="49"/>
    </row>
    <row r="97" spans="1:17" ht="15.6" hidden="1" customHeight="1" x14ac:dyDescent="0.25">
      <c r="A97" s="30">
        <v>329</v>
      </c>
      <c r="B97" s="31" t="s">
        <v>113</v>
      </c>
      <c r="C97" s="31"/>
      <c r="D97" s="31"/>
      <c r="E97" s="32">
        <v>401625</v>
      </c>
      <c r="F97" s="32"/>
      <c r="G97" s="32"/>
      <c r="H97" s="52"/>
      <c r="I97" s="52"/>
      <c r="J97" s="52"/>
      <c r="K97" s="52"/>
      <c r="L97" s="52"/>
      <c r="M97" s="52"/>
      <c r="N97" s="52"/>
      <c r="Q97" s="49"/>
    </row>
    <row r="98" spans="1:17" s="49" customFormat="1" ht="15.6" hidden="1" customHeight="1" x14ac:dyDescent="0.25">
      <c r="A98" s="40">
        <v>34</v>
      </c>
      <c r="B98" s="41" t="s">
        <v>19</v>
      </c>
      <c r="C98" s="41"/>
      <c r="D98" s="41"/>
      <c r="E98" s="43">
        <f>SUM(E99:E100)</f>
        <v>500000</v>
      </c>
      <c r="F98" s="43"/>
      <c r="G98" s="43"/>
      <c r="H98" s="39"/>
      <c r="I98" s="39"/>
      <c r="J98" s="39"/>
      <c r="K98" s="39"/>
      <c r="L98" s="39"/>
      <c r="M98" s="39"/>
      <c r="N98" s="39"/>
      <c r="Q98" s="49">
        <f>SUM(E98:K98)</f>
        <v>500000</v>
      </c>
    </row>
    <row r="99" spans="1:17" ht="15.6" hidden="1" customHeight="1" x14ac:dyDescent="0.25">
      <c r="A99" s="30">
        <v>342</v>
      </c>
      <c r="B99" s="31" t="s">
        <v>114</v>
      </c>
      <c r="C99" s="31"/>
      <c r="D99" s="31"/>
      <c r="E99" s="51">
        <v>100000</v>
      </c>
      <c r="F99" s="51"/>
      <c r="G99" s="51"/>
      <c r="H99" s="52"/>
      <c r="I99" s="52"/>
      <c r="J99" s="52"/>
      <c r="K99" s="52"/>
      <c r="L99" s="52"/>
      <c r="M99" s="52"/>
      <c r="N99" s="52"/>
    </row>
    <row r="100" spans="1:17" ht="15.6" hidden="1" customHeight="1" x14ac:dyDescent="0.25">
      <c r="A100" s="30">
        <v>343</v>
      </c>
      <c r="B100" s="31" t="s">
        <v>115</v>
      </c>
      <c r="C100" s="31"/>
      <c r="D100" s="31"/>
      <c r="E100" s="32">
        <v>400000</v>
      </c>
      <c r="F100" s="32"/>
      <c r="G100" s="32"/>
      <c r="H100" s="52"/>
      <c r="I100" s="52"/>
      <c r="J100" s="52"/>
      <c r="K100" s="52"/>
      <c r="L100" s="52"/>
      <c r="M100" s="52"/>
      <c r="N100" s="52"/>
      <c r="Q100" s="49"/>
    </row>
    <row r="101" spans="1:17" s="49" customFormat="1" ht="31.15" hidden="1" customHeight="1" x14ac:dyDescent="0.25">
      <c r="A101" s="40">
        <v>37</v>
      </c>
      <c r="B101" s="41" t="s">
        <v>116</v>
      </c>
      <c r="C101" s="41"/>
      <c r="D101" s="41"/>
      <c r="E101" s="43">
        <f>SUM(E102)</f>
        <v>120000</v>
      </c>
      <c r="F101" s="43"/>
      <c r="G101" s="43"/>
      <c r="H101" s="39"/>
      <c r="I101" s="39"/>
      <c r="J101" s="39"/>
      <c r="K101" s="39"/>
      <c r="L101" s="39"/>
      <c r="M101" s="39"/>
      <c r="N101" s="39"/>
    </row>
    <row r="102" spans="1:17" ht="31.15" hidden="1" customHeight="1" x14ac:dyDescent="0.25">
      <c r="A102" s="33">
        <v>372</v>
      </c>
      <c r="B102" s="34" t="s">
        <v>117</v>
      </c>
      <c r="C102" s="34"/>
      <c r="D102" s="34"/>
      <c r="E102" s="35">
        <v>120000</v>
      </c>
      <c r="F102" s="35"/>
      <c r="G102" s="35"/>
      <c r="H102" s="52"/>
      <c r="I102" s="52"/>
      <c r="J102" s="52"/>
      <c r="K102" s="52"/>
      <c r="L102" s="52"/>
      <c r="M102" s="52"/>
      <c r="N102" s="52"/>
      <c r="Q102" s="49"/>
    </row>
    <row r="103" spans="1:17" s="44" customFormat="1" ht="15.75" hidden="1" customHeight="1" x14ac:dyDescent="0.25">
      <c r="A103" s="413" t="s">
        <v>102</v>
      </c>
      <c r="B103" s="414"/>
      <c r="C103" s="62"/>
      <c r="D103" s="62"/>
      <c r="E103" s="37">
        <f>SUM(E89,E93,E98,E101)</f>
        <v>133093420</v>
      </c>
      <c r="F103" s="37"/>
      <c r="G103" s="37"/>
      <c r="H103" s="39"/>
      <c r="I103" s="39"/>
      <c r="J103" s="39"/>
      <c r="K103" s="39"/>
      <c r="L103" s="39"/>
      <c r="M103" s="39"/>
      <c r="N103" s="39"/>
      <c r="O103" s="74" t="e">
        <f>SUM(O89,O93,O98,#REF!,#REF!)</f>
        <v>#REF!</v>
      </c>
      <c r="P103" s="37" t="e">
        <f>SUM(P89,P93,P98,#REF!,#REF!)</f>
        <v>#REF!</v>
      </c>
      <c r="Q103" s="37" t="e">
        <f>SUM(Q89,Q93,Q98,#REF!,#REF!)</f>
        <v>#REF!</v>
      </c>
    </row>
    <row r="104" spans="1:17" s="44" customFormat="1" ht="15.6" hidden="1" customHeight="1" x14ac:dyDescent="0.25">
      <c r="A104" s="38"/>
      <c r="B104" s="38"/>
      <c r="C104" s="38"/>
      <c r="D104" s="38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Q104" s="49"/>
    </row>
    <row r="105" spans="1:17" s="44" customFormat="1" ht="15.6" hidden="1" customHeight="1" x14ac:dyDescent="0.25">
      <c r="A105" s="44" t="s">
        <v>118</v>
      </c>
      <c r="B105" s="38"/>
      <c r="C105" s="38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Q105" s="49"/>
    </row>
    <row r="106" spans="1:17" s="46" customFormat="1" ht="32.25" hidden="1" customHeight="1" x14ac:dyDescent="0.2">
      <c r="A106" s="415" t="s">
        <v>97</v>
      </c>
      <c r="B106" s="417" t="s">
        <v>63</v>
      </c>
      <c r="C106" s="24"/>
      <c r="D106" s="24"/>
      <c r="E106" s="419" t="s">
        <v>1</v>
      </c>
      <c r="F106" s="419"/>
      <c r="G106" s="419"/>
      <c r="H106" s="426"/>
      <c r="I106" s="427"/>
      <c r="J106" s="427"/>
      <c r="K106" s="427"/>
      <c r="L106" s="427"/>
      <c r="M106" s="421"/>
      <c r="N106" s="421"/>
      <c r="O106" s="45" t="s">
        <v>78</v>
      </c>
      <c r="P106" s="45" t="s">
        <v>79</v>
      </c>
    </row>
    <row r="107" spans="1:17" s="46" customFormat="1" ht="15" hidden="1" customHeight="1" x14ac:dyDescent="0.2">
      <c r="A107" s="416"/>
      <c r="B107" s="418"/>
      <c r="C107" s="25"/>
      <c r="D107" s="25"/>
      <c r="E107" s="420"/>
      <c r="F107" s="420"/>
      <c r="G107" s="420"/>
      <c r="H107" s="426"/>
      <c r="I107" s="427"/>
      <c r="J107" s="427"/>
      <c r="K107" s="427"/>
      <c r="L107" s="427"/>
      <c r="M107" s="421"/>
      <c r="N107" s="421"/>
      <c r="O107" s="47"/>
      <c r="P107" s="47"/>
    </row>
    <row r="108" spans="1:17" s="49" customFormat="1" ht="15.75" hidden="1" customHeight="1" x14ac:dyDescent="0.25">
      <c r="A108" s="26">
        <v>32</v>
      </c>
      <c r="B108" s="27" t="s">
        <v>16</v>
      </c>
      <c r="C108" s="27"/>
      <c r="D108" s="27"/>
      <c r="E108" s="29">
        <f>SUM(E109:E110)</f>
        <v>650000</v>
      </c>
      <c r="F108" s="29"/>
      <c r="G108" s="29"/>
      <c r="H108" s="39"/>
      <c r="I108" s="39"/>
      <c r="J108" s="39"/>
      <c r="K108" s="39"/>
      <c r="L108" s="39"/>
      <c r="M108" s="39"/>
      <c r="N108" s="39"/>
      <c r="O108" s="49">
        <v>0</v>
      </c>
      <c r="P108" s="49">
        <v>0</v>
      </c>
      <c r="Q108" s="49">
        <f>SUM(E108:K108)</f>
        <v>650000</v>
      </c>
    </row>
    <row r="109" spans="1:17" ht="14.25" hidden="1" customHeight="1" x14ac:dyDescent="0.25">
      <c r="A109" s="30">
        <v>321</v>
      </c>
      <c r="B109" s="31" t="s">
        <v>111</v>
      </c>
      <c r="C109" s="31"/>
      <c r="D109" s="31"/>
      <c r="E109" s="80">
        <v>50000</v>
      </c>
      <c r="F109" s="80"/>
      <c r="G109" s="80"/>
      <c r="H109" s="52"/>
      <c r="I109" s="52"/>
      <c r="J109" s="52"/>
      <c r="K109" s="52"/>
      <c r="L109" s="52"/>
      <c r="M109" s="52"/>
      <c r="N109" s="52"/>
      <c r="O109" s="19">
        <v>0</v>
      </c>
      <c r="P109" s="19">
        <v>0</v>
      </c>
      <c r="Q109" s="49"/>
    </row>
    <row r="110" spans="1:17" ht="14.25" hidden="1" customHeight="1" x14ac:dyDescent="0.25">
      <c r="A110" s="30">
        <v>322</v>
      </c>
      <c r="B110" s="31" t="s">
        <v>112</v>
      </c>
      <c r="C110" s="31"/>
      <c r="D110" s="31"/>
      <c r="E110" s="80">
        <v>600000</v>
      </c>
      <c r="F110" s="80"/>
      <c r="G110" s="80"/>
      <c r="H110" s="52"/>
      <c r="I110" s="52"/>
      <c r="J110" s="52"/>
      <c r="K110" s="52"/>
      <c r="L110" s="52"/>
      <c r="M110" s="52"/>
      <c r="N110" s="52"/>
      <c r="O110" s="19">
        <v>0</v>
      </c>
      <c r="P110" s="19">
        <v>0</v>
      </c>
      <c r="Q110" s="49"/>
    </row>
    <row r="111" spans="1:17" ht="15" hidden="1" customHeight="1" x14ac:dyDescent="0.25">
      <c r="A111" s="40">
        <v>42</v>
      </c>
      <c r="B111" s="41" t="s">
        <v>21</v>
      </c>
      <c r="C111" s="41"/>
      <c r="D111" s="41"/>
      <c r="E111" s="43">
        <f>SUM(E112:E113)</f>
        <v>350000</v>
      </c>
      <c r="F111" s="43"/>
      <c r="G111" s="43"/>
      <c r="H111" s="39"/>
      <c r="I111" s="39"/>
      <c r="J111" s="39"/>
      <c r="K111" s="39"/>
      <c r="L111" s="39"/>
      <c r="M111" s="39"/>
      <c r="N111" s="39"/>
      <c r="Q111" s="49">
        <f>SUM(E111:K111)</f>
        <v>350000</v>
      </c>
    </row>
    <row r="112" spans="1:17" ht="15.6" hidden="1" customHeight="1" x14ac:dyDescent="0.25">
      <c r="A112" s="30">
        <v>422</v>
      </c>
      <c r="B112" s="31" t="s">
        <v>101</v>
      </c>
      <c r="C112" s="31"/>
      <c r="D112" s="31"/>
      <c r="E112" s="51">
        <v>350000</v>
      </c>
      <c r="F112" s="51"/>
      <c r="G112" s="51"/>
      <c r="H112" s="52"/>
      <c r="I112" s="52"/>
      <c r="J112" s="52"/>
      <c r="K112" s="52"/>
      <c r="L112" s="52"/>
      <c r="M112" s="52"/>
      <c r="N112" s="52"/>
      <c r="Q112" s="49"/>
    </row>
    <row r="113" spans="1:17" ht="31.15" hidden="1" customHeight="1" x14ac:dyDescent="0.25">
      <c r="A113" s="33">
        <v>424</v>
      </c>
      <c r="B113" s="34" t="s">
        <v>108</v>
      </c>
      <c r="C113" s="34"/>
      <c r="D113" s="34"/>
      <c r="E113" s="54"/>
      <c r="F113" s="54"/>
      <c r="G113" s="54"/>
      <c r="H113" s="52"/>
      <c r="I113" s="52"/>
      <c r="J113" s="52"/>
      <c r="K113" s="52"/>
      <c r="L113" s="52"/>
      <c r="M113" s="52"/>
      <c r="N113" s="52"/>
    </row>
    <row r="114" spans="1:17" s="44" customFormat="1" ht="15.6" hidden="1" customHeight="1" x14ac:dyDescent="0.25">
      <c r="A114" s="413" t="s">
        <v>102</v>
      </c>
      <c r="B114" s="414"/>
      <c r="C114" s="62"/>
      <c r="D114" s="62"/>
      <c r="E114" s="37">
        <f>SUM(E108,E111)</f>
        <v>1000000</v>
      </c>
      <c r="F114" s="37"/>
      <c r="G114" s="37"/>
      <c r="H114" s="39"/>
      <c r="I114" s="39"/>
      <c r="J114" s="39"/>
      <c r="K114" s="39"/>
      <c r="L114" s="39"/>
      <c r="M114" s="39"/>
      <c r="N114" s="39"/>
      <c r="O114" s="74" t="e">
        <f>SUM(#REF!,O108,#REF!,#REF!,O111)</f>
        <v>#REF!</v>
      </c>
      <c r="P114" s="37" t="e">
        <f>SUM(#REF!,P108,#REF!,#REF!,P111)</f>
        <v>#REF!</v>
      </c>
      <c r="Q114" s="37" t="e">
        <f>SUM(#REF!,Q108,#REF!,#REF!,Q111)</f>
        <v>#REF!</v>
      </c>
    </row>
    <row r="115" spans="1:17" ht="27.75" hidden="1" customHeight="1" x14ac:dyDescent="0.25">
      <c r="A115" s="81">
        <v>3212</v>
      </c>
      <c r="B115" s="82" t="s">
        <v>119</v>
      </c>
      <c r="C115" s="82"/>
      <c r="D115" s="82"/>
      <c r="E115" s="78"/>
      <c r="F115" s="78"/>
      <c r="G115" s="78"/>
      <c r="H115" s="83"/>
      <c r="I115" s="83"/>
      <c r="J115" s="83"/>
      <c r="K115" s="83"/>
      <c r="L115" s="83"/>
      <c r="M115" s="83"/>
      <c r="N115" s="84"/>
      <c r="O115" s="19">
        <v>0</v>
      </c>
      <c r="P115" s="19">
        <v>0</v>
      </c>
    </row>
    <row r="116" spans="1:17" ht="14.25" hidden="1" customHeight="1" x14ac:dyDescent="0.25">
      <c r="A116" s="81">
        <v>3213</v>
      </c>
      <c r="B116" s="82" t="s">
        <v>120</v>
      </c>
      <c r="C116" s="82"/>
      <c r="D116" s="82"/>
      <c r="E116" s="78"/>
      <c r="F116" s="78"/>
      <c r="G116" s="78"/>
      <c r="H116" s="78"/>
      <c r="I116" s="78"/>
      <c r="J116" s="78"/>
      <c r="K116" s="78"/>
      <c r="L116" s="78"/>
      <c r="M116" s="78"/>
      <c r="N116" s="85"/>
      <c r="O116" s="19">
        <v>0</v>
      </c>
      <c r="P116" s="19">
        <v>0</v>
      </c>
    </row>
    <row r="117" spans="1:17" ht="14.25" hidden="1" customHeight="1" x14ac:dyDescent="0.25">
      <c r="A117" s="40">
        <v>322</v>
      </c>
      <c r="B117" s="41" t="s">
        <v>112</v>
      </c>
      <c r="C117" s="41"/>
      <c r="D117" s="41"/>
      <c r="E117" s="42">
        <f t="shared" ref="E117:N117" si="0">SUM(E118)</f>
        <v>0</v>
      </c>
      <c r="F117" s="42"/>
      <c r="G117" s="42"/>
      <c r="H117" s="42">
        <f>SUM(H118)</f>
        <v>0</v>
      </c>
      <c r="I117" s="42">
        <f t="shared" si="0"/>
        <v>0</v>
      </c>
      <c r="J117" s="42">
        <f t="shared" si="0"/>
        <v>0</v>
      </c>
      <c r="K117" s="42">
        <f t="shared" si="0"/>
        <v>0</v>
      </c>
      <c r="L117" s="42">
        <f t="shared" si="0"/>
        <v>0</v>
      </c>
      <c r="M117" s="42">
        <f t="shared" si="0"/>
        <v>0</v>
      </c>
      <c r="N117" s="43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86">
        <v>3225</v>
      </c>
      <c r="B118" s="87" t="s">
        <v>121</v>
      </c>
      <c r="C118" s="87"/>
      <c r="D118" s="87"/>
      <c r="E118" s="89"/>
      <c r="F118" s="89"/>
      <c r="G118" s="89"/>
      <c r="H118" s="88"/>
      <c r="I118" s="89"/>
      <c r="J118" s="89"/>
      <c r="K118" s="89"/>
      <c r="L118" s="89"/>
      <c r="M118" s="88"/>
      <c r="N118" s="90"/>
      <c r="O118" s="19">
        <v>0</v>
      </c>
      <c r="P118" s="19">
        <v>0</v>
      </c>
    </row>
    <row r="119" spans="1:17" s="44" customFormat="1" ht="15" hidden="1" customHeight="1" x14ac:dyDescent="0.25">
      <c r="A119" s="413" t="s">
        <v>102</v>
      </c>
      <c r="B119" s="414"/>
      <c r="C119" s="62"/>
      <c r="D119" s="62"/>
      <c r="E119" s="63">
        <f t="shared" ref="E119:N119" si="1">SUM(E113)</f>
        <v>0</v>
      </c>
      <c r="F119" s="63"/>
      <c r="G119" s="63"/>
      <c r="H119" s="63">
        <f>SUM(H113)</f>
        <v>0</v>
      </c>
      <c r="I119" s="63">
        <f t="shared" si="1"/>
        <v>0</v>
      </c>
      <c r="J119" s="63">
        <f t="shared" si="1"/>
        <v>0</v>
      </c>
      <c r="K119" s="63">
        <f t="shared" si="1"/>
        <v>0</v>
      </c>
      <c r="L119" s="63">
        <f>SUM(L113)</f>
        <v>0</v>
      </c>
      <c r="M119" s="63">
        <f t="shared" si="1"/>
        <v>0</v>
      </c>
      <c r="N119" s="63">
        <f t="shared" si="1"/>
        <v>0</v>
      </c>
    </row>
    <row r="120" spans="1:17" s="44" customFormat="1" ht="15.6" hidden="1" customHeight="1" x14ac:dyDescent="0.25">
      <c r="A120" s="91"/>
      <c r="B120" s="38"/>
      <c r="C120" s="38"/>
      <c r="D120" s="38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7" s="44" customFormat="1" ht="15.6" hidden="1" customHeight="1" x14ac:dyDescent="0.25">
      <c r="A121" s="434" t="s">
        <v>122</v>
      </c>
      <c r="B121" s="434"/>
      <c r="C121" s="434"/>
      <c r="D121" s="434"/>
      <c r="E121" s="66"/>
      <c r="F121" s="66"/>
      <c r="G121" s="66"/>
      <c r="H121" s="66"/>
      <c r="I121" s="69"/>
      <c r="J121" s="69"/>
      <c r="K121" s="69"/>
      <c r="L121" s="69"/>
      <c r="M121" s="69"/>
      <c r="N121" s="69"/>
    </row>
    <row r="122" spans="1:17" s="46" customFormat="1" ht="32.25" hidden="1" customHeight="1" x14ac:dyDescent="0.2">
      <c r="A122" s="415" t="s">
        <v>97</v>
      </c>
      <c r="B122" s="417" t="s">
        <v>63</v>
      </c>
      <c r="C122" s="24"/>
      <c r="D122" s="24"/>
      <c r="E122" s="430" t="s">
        <v>53</v>
      </c>
      <c r="F122" s="430"/>
      <c r="G122" s="430"/>
      <c r="H122" s="430" t="s">
        <v>55</v>
      </c>
      <c r="I122" s="430" t="s">
        <v>56</v>
      </c>
      <c r="J122" s="430" t="s">
        <v>24</v>
      </c>
      <c r="K122" s="430" t="s">
        <v>123</v>
      </c>
      <c r="L122" s="430">
        <v>922</v>
      </c>
      <c r="M122" s="419" t="s">
        <v>124</v>
      </c>
      <c r="N122" s="419" t="s">
        <v>125</v>
      </c>
      <c r="O122" s="45" t="s">
        <v>78</v>
      </c>
      <c r="P122" s="45" t="s">
        <v>79</v>
      </c>
    </row>
    <row r="123" spans="1:17" s="46" customFormat="1" ht="65.25" hidden="1" customHeight="1" x14ac:dyDescent="0.2">
      <c r="A123" s="416"/>
      <c r="B123" s="418"/>
      <c r="C123" s="25"/>
      <c r="D123" s="25"/>
      <c r="E123" s="431"/>
      <c r="F123" s="431"/>
      <c r="G123" s="431"/>
      <c r="H123" s="431"/>
      <c r="I123" s="431"/>
      <c r="J123" s="431"/>
      <c r="K123" s="431"/>
      <c r="L123" s="431"/>
      <c r="M123" s="420"/>
      <c r="N123" s="420"/>
      <c r="O123" s="47"/>
      <c r="P123" s="47"/>
    </row>
    <row r="124" spans="1:17" ht="14.25" hidden="1" customHeight="1" x14ac:dyDescent="0.25">
      <c r="A124" s="26">
        <v>32</v>
      </c>
      <c r="B124" s="27" t="s">
        <v>16</v>
      </c>
      <c r="C124" s="27"/>
      <c r="D124" s="27"/>
      <c r="E124" s="28">
        <f t="shared" ref="E124:J124" si="2">SUM(E125,E128)</f>
        <v>0</v>
      </c>
      <c r="F124" s="28"/>
      <c r="G124" s="28"/>
      <c r="H124" s="28">
        <f>SUM(H125,H128)</f>
        <v>0</v>
      </c>
      <c r="I124" s="28">
        <f t="shared" si="2"/>
        <v>0</v>
      </c>
      <c r="J124" s="28">
        <f t="shared" si="2"/>
        <v>0</v>
      </c>
      <c r="K124" s="28">
        <f>SUM(K125,K128)</f>
        <v>0</v>
      </c>
      <c r="L124" s="28">
        <f>SUM(L125,L128)</f>
        <v>0</v>
      </c>
      <c r="M124" s="28" t="e">
        <f>SUM(#REF!*1.1)</f>
        <v>#REF!</v>
      </c>
      <c r="N124" s="29" t="e">
        <f>SUM(M124*1.099)</f>
        <v>#REF!</v>
      </c>
      <c r="O124" s="19">
        <v>0</v>
      </c>
      <c r="P124" s="19">
        <v>0</v>
      </c>
    </row>
    <row r="125" spans="1:17" ht="14.25" hidden="1" customHeight="1" x14ac:dyDescent="0.25">
      <c r="A125" s="40">
        <v>321</v>
      </c>
      <c r="B125" s="41" t="s">
        <v>111</v>
      </c>
      <c r="C125" s="41"/>
      <c r="D125" s="41"/>
      <c r="E125" s="42">
        <f t="shared" ref="E125:N125" si="3">SUM(E126:E127)</f>
        <v>0</v>
      </c>
      <c r="F125" s="42"/>
      <c r="G125" s="42"/>
      <c r="H125" s="42">
        <f>SUM(H126:H127)</f>
        <v>0</v>
      </c>
      <c r="I125" s="42">
        <f t="shared" si="3"/>
        <v>0</v>
      </c>
      <c r="J125" s="42">
        <f t="shared" si="3"/>
        <v>0</v>
      </c>
      <c r="K125" s="42">
        <f>SUM(K126:K127)</f>
        <v>0</v>
      </c>
      <c r="L125" s="42">
        <f>SUM(L126:L127)</f>
        <v>0</v>
      </c>
      <c r="M125" s="42">
        <f t="shared" si="3"/>
        <v>0</v>
      </c>
      <c r="N125" s="43">
        <f t="shared" si="3"/>
        <v>0</v>
      </c>
      <c r="O125" s="19">
        <v>0</v>
      </c>
      <c r="P125" s="19">
        <v>0</v>
      </c>
    </row>
    <row r="126" spans="1:17" ht="27.75" hidden="1" customHeight="1" x14ac:dyDescent="0.25">
      <c r="A126" s="81">
        <v>3212</v>
      </c>
      <c r="B126" s="82" t="s">
        <v>119</v>
      </c>
      <c r="C126" s="82"/>
      <c r="D126" s="82"/>
      <c r="E126" s="78"/>
      <c r="F126" s="78"/>
      <c r="G126" s="78"/>
      <c r="H126" s="78"/>
      <c r="I126" s="78"/>
      <c r="J126" s="78"/>
      <c r="K126" s="78"/>
      <c r="L126" s="78"/>
      <c r="M126" s="78"/>
      <c r="N126" s="85"/>
      <c r="O126" s="19">
        <v>0</v>
      </c>
      <c r="P126" s="19">
        <v>0</v>
      </c>
    </row>
    <row r="127" spans="1:17" ht="14.25" hidden="1" customHeight="1" x14ac:dyDescent="0.25">
      <c r="A127" s="81">
        <v>3213</v>
      </c>
      <c r="B127" s="82" t="s">
        <v>120</v>
      </c>
      <c r="C127" s="82"/>
      <c r="D127" s="82"/>
      <c r="E127" s="78"/>
      <c r="F127" s="78"/>
      <c r="G127" s="78"/>
      <c r="H127" s="78"/>
      <c r="I127" s="78"/>
      <c r="J127" s="78"/>
      <c r="K127" s="78"/>
      <c r="L127" s="78"/>
      <c r="M127" s="78"/>
      <c r="N127" s="85"/>
      <c r="O127" s="19">
        <v>0</v>
      </c>
      <c r="P127" s="19">
        <v>0</v>
      </c>
    </row>
    <row r="128" spans="1:17" ht="14.25" hidden="1" customHeight="1" x14ac:dyDescent="0.25">
      <c r="A128" s="40">
        <v>322</v>
      </c>
      <c r="B128" s="41" t="s">
        <v>112</v>
      </c>
      <c r="C128" s="41"/>
      <c r="D128" s="41"/>
      <c r="E128" s="42">
        <f t="shared" ref="E128:N128" si="4">SUM(E129)</f>
        <v>0</v>
      </c>
      <c r="F128" s="42"/>
      <c r="G128" s="42"/>
      <c r="H128" s="42">
        <f>SUM(H129)</f>
        <v>0</v>
      </c>
      <c r="I128" s="42">
        <f t="shared" si="4"/>
        <v>0</v>
      </c>
      <c r="J128" s="42">
        <f t="shared" si="4"/>
        <v>0</v>
      </c>
      <c r="K128" s="42">
        <f>SUM(K129)</f>
        <v>0</v>
      </c>
      <c r="L128" s="42">
        <f>SUM(L129)</f>
        <v>0</v>
      </c>
      <c r="M128" s="42">
        <f t="shared" si="4"/>
        <v>0</v>
      </c>
      <c r="N128" s="43">
        <f t="shared" si="4"/>
        <v>0</v>
      </c>
      <c r="O128" s="19">
        <v>0</v>
      </c>
      <c r="P128" s="19">
        <v>0</v>
      </c>
    </row>
    <row r="129" spans="1:16" ht="14.25" hidden="1" customHeight="1" x14ac:dyDescent="0.25">
      <c r="A129" s="86">
        <v>3225</v>
      </c>
      <c r="B129" s="87" t="s">
        <v>121</v>
      </c>
      <c r="C129" s="87"/>
      <c r="D129" s="87"/>
      <c r="E129" s="89"/>
      <c r="F129" s="89"/>
      <c r="G129" s="89"/>
      <c r="H129" s="88"/>
      <c r="I129" s="89"/>
      <c r="J129" s="89"/>
      <c r="K129" s="89"/>
      <c r="L129" s="89"/>
      <c r="M129" s="88"/>
      <c r="N129" s="90"/>
      <c r="O129" s="19">
        <v>0</v>
      </c>
      <c r="P129" s="19">
        <v>0</v>
      </c>
    </row>
    <row r="130" spans="1:16" s="44" customFormat="1" ht="15.6" hidden="1" customHeight="1" x14ac:dyDescent="0.25">
      <c r="A130" s="413" t="s">
        <v>102</v>
      </c>
      <c r="B130" s="414"/>
      <c r="C130" s="62"/>
      <c r="D130" s="62"/>
      <c r="E130" s="63">
        <f t="shared" ref="E130:N130" si="5">SUM(E124)</f>
        <v>0</v>
      </c>
      <c r="F130" s="63"/>
      <c r="G130" s="63"/>
      <c r="H130" s="63">
        <f>SUM(H124)</f>
        <v>0</v>
      </c>
      <c r="I130" s="63">
        <f t="shared" si="5"/>
        <v>0</v>
      </c>
      <c r="J130" s="63">
        <f t="shared" si="5"/>
        <v>0</v>
      </c>
      <c r="K130" s="63">
        <f>SUM(K124)</f>
        <v>0</v>
      </c>
      <c r="L130" s="63">
        <f>SUM(L124)</f>
        <v>0</v>
      </c>
      <c r="M130" s="63" t="e">
        <f t="shared" si="5"/>
        <v>#REF!</v>
      </c>
      <c r="N130" s="63" t="e">
        <f t="shared" si="5"/>
        <v>#REF!</v>
      </c>
    </row>
    <row r="131" spans="1:16" s="44" customFormat="1" ht="15.6" hidden="1" customHeight="1" x14ac:dyDescent="0.25">
      <c r="A131" s="38"/>
      <c r="B131" s="38"/>
      <c r="C131" s="38"/>
      <c r="D131" s="38"/>
      <c r="E131" s="69"/>
      <c r="F131" s="69"/>
      <c r="G131" s="69"/>
      <c r="H131" s="69"/>
      <c r="I131" s="69"/>
      <c r="J131" s="69"/>
      <c r="K131" s="69"/>
      <c r="L131" s="69"/>
      <c r="M131" s="69"/>
      <c r="N131" s="69"/>
    </row>
    <row r="132" spans="1:16" s="66" customFormat="1" ht="21" hidden="1" customHeight="1" x14ac:dyDescent="0.25">
      <c r="A132" s="434" t="s">
        <v>122</v>
      </c>
      <c r="B132" s="434"/>
      <c r="C132" s="434"/>
      <c r="D132" s="434"/>
    </row>
    <row r="133" spans="1:16" s="46" customFormat="1" ht="32.25" hidden="1" customHeight="1" x14ac:dyDescent="0.2">
      <c r="A133" s="415" t="s">
        <v>97</v>
      </c>
      <c r="B133" s="417" t="s">
        <v>63</v>
      </c>
      <c r="C133" s="24"/>
      <c r="D133" s="24"/>
      <c r="E133" s="430" t="s">
        <v>53</v>
      </c>
      <c r="F133" s="430"/>
      <c r="G133" s="430"/>
      <c r="H133" s="430" t="s">
        <v>55</v>
      </c>
      <c r="I133" s="430" t="s">
        <v>56</v>
      </c>
      <c r="J133" s="430" t="s">
        <v>24</v>
      </c>
      <c r="K133" s="430" t="s">
        <v>123</v>
      </c>
      <c r="L133" s="430">
        <v>922</v>
      </c>
      <c r="M133" s="419" t="s">
        <v>124</v>
      </c>
      <c r="N133" s="419" t="s">
        <v>125</v>
      </c>
      <c r="O133" s="45" t="s">
        <v>78</v>
      </c>
      <c r="P133" s="45" t="s">
        <v>79</v>
      </c>
    </row>
    <row r="134" spans="1:16" s="46" customFormat="1" ht="60" hidden="1" customHeight="1" x14ac:dyDescent="0.2">
      <c r="A134" s="416"/>
      <c r="B134" s="418"/>
      <c r="C134" s="25"/>
      <c r="D134" s="25"/>
      <c r="E134" s="431"/>
      <c r="F134" s="431"/>
      <c r="G134" s="431"/>
      <c r="H134" s="431"/>
      <c r="I134" s="431"/>
      <c r="J134" s="431"/>
      <c r="K134" s="431"/>
      <c r="L134" s="431"/>
      <c r="M134" s="420"/>
      <c r="N134" s="420"/>
      <c r="O134" s="47"/>
      <c r="P134" s="47"/>
    </row>
    <row r="135" spans="1:16" ht="14.25" hidden="1" customHeight="1" x14ac:dyDescent="0.25">
      <c r="A135" s="26">
        <v>32</v>
      </c>
      <c r="B135" s="27" t="s">
        <v>16</v>
      </c>
      <c r="C135" s="27"/>
      <c r="D135" s="27"/>
      <c r="E135" s="28">
        <f t="shared" ref="E135:K135" si="6">SUM(E136,E138,E142)</f>
        <v>0</v>
      </c>
      <c r="F135" s="28"/>
      <c r="G135" s="28"/>
      <c r="H135" s="28">
        <f>SUM(H136,H138,H142)</f>
        <v>0</v>
      </c>
      <c r="I135" s="28">
        <f t="shared" si="6"/>
        <v>0</v>
      </c>
      <c r="J135" s="28">
        <f t="shared" si="6"/>
        <v>0</v>
      </c>
      <c r="K135" s="28">
        <f t="shared" si="6"/>
        <v>0</v>
      </c>
      <c r="L135" s="28">
        <f>SUM(L136,L138,L142)</f>
        <v>0</v>
      </c>
      <c r="M135" s="28" t="e">
        <f>SUM(#REF!*1.1)</f>
        <v>#REF!</v>
      </c>
      <c r="N135" s="29" t="e">
        <f>SUM(M135*1.099)</f>
        <v>#REF!</v>
      </c>
      <c r="O135" s="19">
        <v>0</v>
      </c>
      <c r="P135" s="19">
        <v>0</v>
      </c>
    </row>
    <row r="136" spans="1:16" ht="14.25" hidden="1" customHeight="1" x14ac:dyDescent="0.25">
      <c r="A136" s="40">
        <v>321</v>
      </c>
      <c r="B136" s="41" t="s">
        <v>111</v>
      </c>
      <c r="C136" s="41"/>
      <c r="D136" s="41"/>
      <c r="E136" s="42">
        <f t="shared" ref="E136:N136" si="7">SUM(E137)</f>
        <v>0</v>
      </c>
      <c r="F136" s="42"/>
      <c r="G136" s="42"/>
      <c r="H136" s="42">
        <f>SUM(H137)</f>
        <v>0</v>
      </c>
      <c r="I136" s="42">
        <f t="shared" si="7"/>
        <v>0</v>
      </c>
      <c r="J136" s="42">
        <f t="shared" si="7"/>
        <v>0</v>
      </c>
      <c r="K136" s="42">
        <f t="shared" si="7"/>
        <v>0</v>
      </c>
      <c r="L136" s="42">
        <f t="shared" si="7"/>
        <v>0</v>
      </c>
      <c r="M136" s="42">
        <f t="shared" si="7"/>
        <v>0</v>
      </c>
      <c r="N136" s="43">
        <f t="shared" si="7"/>
        <v>0</v>
      </c>
      <c r="O136" s="19">
        <v>0</v>
      </c>
      <c r="P136" s="19">
        <v>0</v>
      </c>
    </row>
    <row r="137" spans="1:16" ht="14.25" hidden="1" customHeight="1" x14ac:dyDescent="0.25">
      <c r="A137" s="81">
        <v>3213</v>
      </c>
      <c r="B137" s="82" t="s">
        <v>120</v>
      </c>
      <c r="C137" s="82"/>
      <c r="D137" s="82"/>
      <c r="E137" s="78"/>
      <c r="F137" s="78"/>
      <c r="G137" s="78"/>
      <c r="H137" s="78"/>
      <c r="I137" s="78"/>
      <c r="J137" s="78"/>
      <c r="K137" s="78"/>
      <c r="L137" s="78"/>
      <c r="M137" s="78"/>
      <c r="N137" s="85"/>
      <c r="O137" s="19">
        <v>0</v>
      </c>
      <c r="P137" s="19">
        <v>0</v>
      </c>
    </row>
    <row r="138" spans="1:16" ht="14.25" hidden="1" customHeight="1" x14ac:dyDescent="0.25">
      <c r="A138" s="40">
        <v>322</v>
      </c>
      <c r="B138" s="41" t="s">
        <v>112</v>
      </c>
      <c r="C138" s="41"/>
      <c r="D138" s="41"/>
      <c r="E138" s="42">
        <f t="shared" ref="E138:N138" si="8">SUM(E139:E141)</f>
        <v>0</v>
      </c>
      <c r="F138" s="42"/>
      <c r="G138" s="42"/>
      <c r="H138" s="42">
        <f>SUM(H139:H141)</f>
        <v>0</v>
      </c>
      <c r="I138" s="42">
        <f t="shared" si="8"/>
        <v>0</v>
      </c>
      <c r="J138" s="42">
        <f t="shared" si="8"/>
        <v>0</v>
      </c>
      <c r="K138" s="42">
        <f t="shared" si="8"/>
        <v>0</v>
      </c>
      <c r="L138" s="42">
        <f>SUM(L139:L141)</f>
        <v>0</v>
      </c>
      <c r="M138" s="42">
        <f t="shared" si="8"/>
        <v>0</v>
      </c>
      <c r="N138" s="43">
        <f t="shared" si="8"/>
        <v>0</v>
      </c>
      <c r="O138" s="19">
        <v>0</v>
      </c>
      <c r="P138" s="19">
        <v>0</v>
      </c>
    </row>
    <row r="139" spans="1:16" ht="19.5" hidden="1" customHeight="1" x14ac:dyDescent="0.25">
      <c r="A139" s="81">
        <v>3221</v>
      </c>
      <c r="B139" s="82" t="s">
        <v>126</v>
      </c>
      <c r="C139" s="82"/>
      <c r="D139" s="82"/>
      <c r="E139" s="78"/>
      <c r="F139" s="78"/>
      <c r="G139" s="78"/>
      <c r="H139" s="78"/>
      <c r="I139" s="78"/>
      <c r="J139" s="78"/>
      <c r="K139" s="78"/>
      <c r="L139" s="78"/>
      <c r="M139" s="78"/>
      <c r="N139" s="85"/>
      <c r="O139" s="19">
        <v>0</v>
      </c>
      <c r="P139" s="19">
        <v>0</v>
      </c>
    </row>
    <row r="140" spans="1:16" ht="14.25" hidden="1" customHeight="1" x14ac:dyDescent="0.25">
      <c r="A140" s="81">
        <v>3222</v>
      </c>
      <c r="B140" s="82" t="s">
        <v>127</v>
      </c>
      <c r="C140" s="82"/>
      <c r="D140" s="82"/>
      <c r="E140" s="92"/>
      <c r="F140" s="92"/>
      <c r="G140" s="92"/>
      <c r="H140" s="92"/>
      <c r="I140" s="92"/>
      <c r="J140" s="92"/>
      <c r="K140" s="92"/>
      <c r="L140" s="92"/>
      <c r="M140" s="78"/>
      <c r="N140" s="85"/>
      <c r="O140" s="19">
        <v>0</v>
      </c>
      <c r="P140" s="19">
        <v>0</v>
      </c>
    </row>
    <row r="141" spans="1:16" ht="14.25" hidden="1" customHeight="1" x14ac:dyDescent="0.25">
      <c r="A141" s="81">
        <v>3225</v>
      </c>
      <c r="B141" s="82" t="s">
        <v>121</v>
      </c>
      <c r="C141" s="82"/>
      <c r="D141" s="82"/>
      <c r="E141" s="92"/>
      <c r="F141" s="92"/>
      <c r="G141" s="92"/>
      <c r="H141" s="78"/>
      <c r="I141" s="92"/>
      <c r="J141" s="92"/>
      <c r="K141" s="92"/>
      <c r="L141" s="92"/>
      <c r="M141" s="78"/>
      <c r="N141" s="85"/>
      <c r="O141" s="19">
        <v>0</v>
      </c>
      <c r="P141" s="19">
        <v>0</v>
      </c>
    </row>
    <row r="142" spans="1:16" ht="18" hidden="1" customHeight="1" x14ac:dyDescent="0.25">
      <c r="A142" s="40">
        <v>323</v>
      </c>
      <c r="B142" s="41" t="s">
        <v>98</v>
      </c>
      <c r="C142" s="41"/>
      <c r="D142" s="41"/>
      <c r="E142" s="42">
        <f t="shared" ref="E142:N142" si="9">SUM(E143:E145)</f>
        <v>0</v>
      </c>
      <c r="F142" s="42"/>
      <c r="G142" s="42"/>
      <c r="H142" s="42">
        <f>SUM(H143:H145)</f>
        <v>0</v>
      </c>
      <c r="I142" s="42">
        <f t="shared" si="9"/>
        <v>0</v>
      </c>
      <c r="J142" s="42">
        <f t="shared" si="9"/>
        <v>0</v>
      </c>
      <c r="K142" s="42">
        <f t="shared" si="9"/>
        <v>0</v>
      </c>
      <c r="L142" s="42">
        <f>SUM(L143:L145)</f>
        <v>0</v>
      </c>
      <c r="M142" s="42">
        <f t="shared" si="9"/>
        <v>0</v>
      </c>
      <c r="N142" s="43">
        <f t="shared" si="9"/>
        <v>0</v>
      </c>
    </row>
    <row r="143" spans="1:16" ht="15.6" hidden="1" customHeight="1" x14ac:dyDescent="0.25">
      <c r="A143" s="81">
        <v>3236</v>
      </c>
      <c r="B143" s="82" t="s">
        <v>128</v>
      </c>
      <c r="C143" s="82"/>
      <c r="D143" s="82"/>
      <c r="E143" s="92"/>
      <c r="F143" s="92"/>
      <c r="G143" s="92"/>
      <c r="H143" s="92"/>
      <c r="I143" s="92"/>
      <c r="J143" s="92"/>
      <c r="K143" s="92"/>
      <c r="L143" s="92"/>
      <c r="M143" s="78"/>
      <c r="N143" s="85"/>
    </row>
    <row r="144" spans="1:16" ht="15.6" hidden="1" customHeight="1" x14ac:dyDescent="0.25">
      <c r="A144" s="81">
        <v>3237</v>
      </c>
      <c r="B144" s="82" t="s">
        <v>129</v>
      </c>
      <c r="C144" s="82"/>
      <c r="D144" s="82"/>
      <c r="E144" s="92"/>
      <c r="F144" s="92"/>
      <c r="G144" s="92"/>
      <c r="H144" s="92"/>
      <c r="I144" s="92"/>
      <c r="J144" s="92"/>
      <c r="K144" s="92"/>
      <c r="L144" s="92"/>
      <c r="M144" s="78"/>
      <c r="N144" s="85"/>
    </row>
    <row r="145" spans="1:16" ht="15.6" hidden="1" customHeight="1" x14ac:dyDescent="0.25">
      <c r="A145" s="86">
        <v>3239</v>
      </c>
      <c r="B145" s="87" t="s">
        <v>130</v>
      </c>
      <c r="C145" s="87"/>
      <c r="D145" s="87"/>
      <c r="E145" s="89"/>
      <c r="F145" s="89"/>
      <c r="G145" s="89"/>
      <c r="H145" s="88"/>
      <c r="I145" s="89"/>
      <c r="J145" s="89"/>
      <c r="K145" s="89"/>
      <c r="L145" s="89"/>
      <c r="M145" s="88"/>
      <c r="N145" s="90"/>
    </row>
    <row r="146" spans="1:16" s="44" customFormat="1" ht="15.6" hidden="1" customHeight="1" x14ac:dyDescent="0.25">
      <c r="A146" s="413" t="s">
        <v>102</v>
      </c>
      <c r="B146" s="414"/>
      <c r="C146" s="62"/>
      <c r="D146" s="62"/>
      <c r="E146" s="37">
        <f t="shared" ref="E146:N146" si="10">SUM(E135)</f>
        <v>0</v>
      </c>
      <c r="F146" s="37"/>
      <c r="G146" s="37"/>
      <c r="H146" s="37">
        <f>SUM(H135)</f>
        <v>0</v>
      </c>
      <c r="I146" s="37">
        <f t="shared" si="10"/>
        <v>0</v>
      </c>
      <c r="J146" s="37">
        <f t="shared" si="10"/>
        <v>0</v>
      </c>
      <c r="K146" s="37">
        <f t="shared" si="10"/>
        <v>0</v>
      </c>
      <c r="L146" s="37">
        <f>SUM(L135)</f>
        <v>0</v>
      </c>
      <c r="M146" s="37" t="e">
        <f t="shared" si="10"/>
        <v>#REF!</v>
      </c>
      <c r="N146" s="37" t="e">
        <f t="shared" si="10"/>
        <v>#REF!</v>
      </c>
    </row>
    <row r="147" spans="1:16" s="44" customFormat="1" ht="15.6" hidden="1" customHeight="1" x14ac:dyDescent="0.25">
      <c r="A147" s="38"/>
      <c r="B147" s="38"/>
      <c r="C147" s="38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6" s="66" customFormat="1" ht="21" hidden="1" customHeight="1" x14ac:dyDescent="0.25">
      <c r="A148" s="434" t="s">
        <v>122</v>
      </c>
      <c r="B148" s="434"/>
      <c r="C148" s="434"/>
      <c r="D148" s="434"/>
    </row>
    <row r="149" spans="1:16" ht="32.25" hidden="1" customHeight="1" x14ac:dyDescent="0.25">
      <c r="A149" s="415" t="s">
        <v>97</v>
      </c>
      <c r="B149" s="417" t="s">
        <v>63</v>
      </c>
      <c r="C149" s="24"/>
      <c r="D149" s="24"/>
      <c r="E149" s="430" t="s">
        <v>53</v>
      </c>
      <c r="F149" s="430"/>
      <c r="G149" s="430"/>
      <c r="H149" s="430" t="s">
        <v>55</v>
      </c>
      <c r="I149" s="430" t="s">
        <v>56</v>
      </c>
      <c r="J149" s="430" t="s">
        <v>24</v>
      </c>
      <c r="K149" s="430" t="s">
        <v>123</v>
      </c>
      <c r="L149" s="430">
        <v>922</v>
      </c>
      <c r="M149" s="419" t="s">
        <v>124</v>
      </c>
      <c r="N149" s="419" t="s">
        <v>125</v>
      </c>
    </row>
    <row r="150" spans="1:16" ht="54.75" hidden="1" customHeight="1" x14ac:dyDescent="0.25">
      <c r="A150" s="416"/>
      <c r="B150" s="418"/>
      <c r="C150" s="25"/>
      <c r="D150" s="25"/>
      <c r="E150" s="431"/>
      <c r="F150" s="431"/>
      <c r="G150" s="431"/>
      <c r="H150" s="431"/>
      <c r="I150" s="431"/>
      <c r="J150" s="431"/>
      <c r="K150" s="431"/>
      <c r="L150" s="431"/>
      <c r="M150" s="420"/>
      <c r="N150" s="420"/>
    </row>
    <row r="151" spans="1:16" ht="15.75" hidden="1" customHeight="1" x14ac:dyDescent="0.25">
      <c r="A151" s="26">
        <v>32</v>
      </c>
      <c r="B151" s="27" t="s">
        <v>16</v>
      </c>
      <c r="C151" s="27"/>
      <c r="D151" s="27"/>
      <c r="E151" s="28">
        <f t="shared" ref="E151:K151" si="11">SUM(E152,E155)</f>
        <v>0</v>
      </c>
      <c r="F151" s="28"/>
      <c r="G151" s="28"/>
      <c r="H151" s="28">
        <f>SUM(H152,H155)</f>
        <v>0</v>
      </c>
      <c r="I151" s="28">
        <f t="shared" si="11"/>
        <v>0</v>
      </c>
      <c r="J151" s="28">
        <f t="shared" si="11"/>
        <v>0</v>
      </c>
      <c r="K151" s="28">
        <f t="shared" si="11"/>
        <v>0</v>
      </c>
      <c r="L151" s="28">
        <f>SUM(L152,L155)</f>
        <v>0</v>
      </c>
      <c r="M151" s="28" t="e">
        <f>SUM(#REF!*1.1)</f>
        <v>#REF!</v>
      </c>
      <c r="N151" s="29" t="e">
        <f>SUM(M151*1.099)</f>
        <v>#REF!</v>
      </c>
      <c r="O151" s="19">
        <v>0</v>
      </c>
      <c r="P151" s="19">
        <v>0</v>
      </c>
    </row>
    <row r="152" spans="1:16" ht="14.25" hidden="1" customHeight="1" x14ac:dyDescent="0.25">
      <c r="A152" s="40">
        <v>322</v>
      </c>
      <c r="B152" s="41" t="s">
        <v>112</v>
      </c>
      <c r="C152" s="41"/>
      <c r="D152" s="41"/>
      <c r="E152" s="42">
        <f t="shared" ref="E152:N152" si="12">SUM(E153:E154)</f>
        <v>0</v>
      </c>
      <c r="F152" s="42"/>
      <c r="G152" s="42"/>
      <c r="H152" s="42">
        <f>SUM(H153:H154)</f>
        <v>0</v>
      </c>
      <c r="I152" s="42">
        <f t="shared" si="12"/>
        <v>0</v>
      </c>
      <c r="J152" s="42">
        <f t="shared" si="12"/>
        <v>0</v>
      </c>
      <c r="K152" s="42">
        <f t="shared" si="12"/>
        <v>0</v>
      </c>
      <c r="L152" s="42">
        <f>SUM(L153:L154)</f>
        <v>0</v>
      </c>
      <c r="M152" s="42">
        <f t="shared" si="12"/>
        <v>0</v>
      </c>
      <c r="N152" s="43">
        <f t="shared" si="12"/>
        <v>0</v>
      </c>
      <c r="O152" s="19">
        <v>0</v>
      </c>
      <c r="P152" s="19">
        <v>0</v>
      </c>
    </row>
    <row r="153" spans="1:16" ht="19.5" hidden="1" customHeight="1" x14ac:dyDescent="0.25">
      <c r="A153" s="81">
        <v>3221</v>
      </c>
      <c r="B153" s="82" t="s">
        <v>126</v>
      </c>
      <c r="C153" s="82"/>
      <c r="D153" s="82"/>
      <c r="E153" s="78"/>
      <c r="F153" s="78"/>
      <c r="G153" s="78"/>
      <c r="H153" s="78"/>
      <c r="I153" s="78"/>
      <c r="J153" s="78"/>
      <c r="K153" s="78"/>
      <c r="L153" s="78"/>
      <c r="M153" s="78"/>
      <c r="N153" s="85"/>
      <c r="O153" s="19">
        <v>0</v>
      </c>
      <c r="P153" s="19">
        <v>0</v>
      </c>
    </row>
    <row r="154" spans="1:16" ht="14.25" hidden="1" customHeight="1" x14ac:dyDescent="0.25">
      <c r="A154" s="81">
        <v>3225</v>
      </c>
      <c r="B154" s="82" t="s">
        <v>121</v>
      </c>
      <c r="C154" s="82"/>
      <c r="D154" s="82"/>
      <c r="E154" s="92"/>
      <c r="F154" s="92"/>
      <c r="G154" s="92"/>
      <c r="H154" s="78"/>
      <c r="I154" s="92"/>
      <c r="J154" s="92"/>
      <c r="K154" s="92"/>
      <c r="L154" s="92"/>
      <c r="M154" s="78"/>
      <c r="N154" s="85"/>
      <c r="O154" s="19">
        <v>0</v>
      </c>
      <c r="P154" s="19">
        <v>0</v>
      </c>
    </row>
    <row r="155" spans="1:16" ht="18" hidden="1" customHeight="1" x14ac:dyDescent="0.25">
      <c r="A155" s="40">
        <v>323</v>
      </c>
      <c r="B155" s="41" t="s">
        <v>98</v>
      </c>
      <c r="C155" s="41"/>
      <c r="D155" s="41"/>
      <c r="E155" s="42">
        <f t="shared" ref="E155:N155" si="13">SUM(E156:E158)</f>
        <v>0</v>
      </c>
      <c r="F155" s="42"/>
      <c r="G155" s="42"/>
      <c r="H155" s="42">
        <f>SUM(H156:H158)</f>
        <v>0</v>
      </c>
      <c r="I155" s="42">
        <f t="shared" si="13"/>
        <v>0</v>
      </c>
      <c r="J155" s="42">
        <f t="shared" si="13"/>
        <v>0</v>
      </c>
      <c r="K155" s="42">
        <f t="shared" si="13"/>
        <v>0</v>
      </c>
      <c r="L155" s="42">
        <f>SUM(L156:L158)</f>
        <v>0</v>
      </c>
      <c r="M155" s="42">
        <f t="shared" si="13"/>
        <v>0</v>
      </c>
      <c r="N155" s="43">
        <f t="shared" si="13"/>
        <v>0</v>
      </c>
    </row>
    <row r="156" spans="1:16" ht="15.6" hidden="1" customHeight="1" x14ac:dyDescent="0.25">
      <c r="A156" s="81">
        <v>3235</v>
      </c>
      <c r="B156" s="82" t="s">
        <v>131</v>
      </c>
      <c r="C156" s="82"/>
      <c r="D156" s="82"/>
      <c r="E156" s="92"/>
      <c r="F156" s="92"/>
      <c r="G156" s="92"/>
      <c r="H156" s="92"/>
      <c r="I156" s="92"/>
      <c r="J156" s="92"/>
      <c r="K156" s="92"/>
      <c r="L156" s="92"/>
      <c r="M156" s="78"/>
      <c r="N156" s="85"/>
    </row>
    <row r="157" spans="1:16" ht="15.6" hidden="1" customHeight="1" x14ac:dyDescent="0.25">
      <c r="A157" s="81">
        <v>3237</v>
      </c>
      <c r="B157" s="82" t="s">
        <v>129</v>
      </c>
      <c r="C157" s="82"/>
      <c r="D157" s="82"/>
      <c r="E157" s="92"/>
      <c r="F157" s="92"/>
      <c r="G157" s="92"/>
      <c r="H157" s="92"/>
      <c r="I157" s="92"/>
      <c r="J157" s="92"/>
      <c r="K157" s="92"/>
      <c r="L157" s="92"/>
      <c r="M157" s="78"/>
      <c r="N157" s="85"/>
    </row>
    <row r="158" spans="1:16" ht="15.6" hidden="1" customHeight="1" x14ac:dyDescent="0.25">
      <c r="A158" s="86">
        <v>3239</v>
      </c>
      <c r="B158" s="87" t="s">
        <v>130</v>
      </c>
      <c r="C158" s="87"/>
      <c r="D158" s="87"/>
      <c r="E158" s="89"/>
      <c r="F158" s="89"/>
      <c r="G158" s="89"/>
      <c r="H158" s="88"/>
      <c r="I158" s="89"/>
      <c r="J158" s="89"/>
      <c r="K158" s="89"/>
      <c r="L158" s="89"/>
      <c r="M158" s="88"/>
      <c r="N158" s="90"/>
    </row>
    <row r="159" spans="1:16" s="95" customFormat="1" ht="19.5" hidden="1" customHeight="1" x14ac:dyDescent="0.2">
      <c r="A159" s="432" t="s">
        <v>102</v>
      </c>
      <c r="B159" s="433"/>
      <c r="C159" s="94"/>
      <c r="D159" s="94"/>
      <c r="E159" s="63">
        <f t="shared" ref="E159:N159" si="14">SUM(E151)</f>
        <v>0</v>
      </c>
      <c r="F159" s="63"/>
      <c r="G159" s="63"/>
      <c r="H159" s="63">
        <f>SUM(H151)</f>
        <v>0</v>
      </c>
      <c r="I159" s="63">
        <f t="shared" si="14"/>
        <v>0</v>
      </c>
      <c r="J159" s="63">
        <f t="shared" si="14"/>
        <v>0</v>
      </c>
      <c r="K159" s="63">
        <f t="shared" si="14"/>
        <v>0</v>
      </c>
      <c r="L159" s="63">
        <f>SUM(L151)</f>
        <v>0</v>
      </c>
      <c r="M159" s="63" t="e">
        <f t="shared" si="14"/>
        <v>#REF!</v>
      </c>
      <c r="N159" s="63" t="e">
        <f t="shared" si="14"/>
        <v>#REF!</v>
      </c>
      <c r="O159" s="63" t="e">
        <f>SUM(#REF!,#REF!,#REF!,#REF!)</f>
        <v>#REF!</v>
      </c>
      <c r="P159" s="63" t="e">
        <f>SUM(#REF!,#REF!,#REF!,#REF!)</f>
        <v>#REF!</v>
      </c>
    </row>
    <row r="160" spans="1:16" ht="15.6" hidden="1" customHeight="1" x14ac:dyDescent="0.25">
      <c r="A160" s="96"/>
      <c r="B160" s="97"/>
      <c r="C160" s="97"/>
      <c r="D160" s="97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44"/>
      <c r="P160" s="44"/>
    </row>
    <row r="161" spans="1:16" s="66" customFormat="1" ht="21" hidden="1" customHeight="1" x14ac:dyDescent="0.25">
      <c r="A161" s="434" t="s">
        <v>122</v>
      </c>
      <c r="B161" s="434"/>
      <c r="C161" s="434"/>
      <c r="D161" s="434"/>
    </row>
    <row r="162" spans="1:16" ht="32.25" hidden="1" customHeight="1" x14ac:dyDescent="0.25">
      <c r="A162" s="415" t="s">
        <v>97</v>
      </c>
      <c r="B162" s="417" t="s">
        <v>63</v>
      </c>
      <c r="C162" s="24"/>
      <c r="D162" s="24"/>
      <c r="E162" s="430" t="s">
        <v>53</v>
      </c>
      <c r="F162" s="430"/>
      <c r="G162" s="430"/>
      <c r="H162" s="430" t="s">
        <v>55</v>
      </c>
      <c r="I162" s="430" t="s">
        <v>56</v>
      </c>
      <c r="J162" s="430" t="s">
        <v>24</v>
      </c>
      <c r="K162" s="430" t="s">
        <v>123</v>
      </c>
      <c r="L162" s="430">
        <v>922</v>
      </c>
      <c r="M162" s="419" t="s">
        <v>124</v>
      </c>
      <c r="N162" s="419" t="s">
        <v>125</v>
      </c>
    </row>
    <row r="163" spans="1:16" ht="57.75" hidden="1" customHeight="1" x14ac:dyDescent="0.25">
      <c r="A163" s="416"/>
      <c r="B163" s="418"/>
      <c r="C163" s="25"/>
      <c r="D163" s="25"/>
      <c r="E163" s="431"/>
      <c r="F163" s="431"/>
      <c r="G163" s="431"/>
      <c r="H163" s="431"/>
      <c r="I163" s="431"/>
      <c r="J163" s="431"/>
      <c r="K163" s="431"/>
      <c r="L163" s="431"/>
      <c r="M163" s="420"/>
      <c r="N163" s="420"/>
    </row>
    <row r="164" spans="1:16" ht="15.75" hidden="1" customHeight="1" x14ac:dyDescent="0.25">
      <c r="A164" s="40">
        <v>32</v>
      </c>
      <c r="B164" s="41" t="s">
        <v>16</v>
      </c>
      <c r="C164" s="41"/>
      <c r="D164" s="41"/>
      <c r="E164" s="42">
        <f t="shared" ref="E164:K164" si="15">SUM(E165,E167,E170)</f>
        <v>0</v>
      </c>
      <c r="F164" s="42"/>
      <c r="G164" s="42"/>
      <c r="H164" s="42">
        <f>SUM(H165,H167,H170)</f>
        <v>0</v>
      </c>
      <c r="I164" s="42">
        <f t="shared" si="15"/>
        <v>0</v>
      </c>
      <c r="J164" s="42">
        <f t="shared" si="15"/>
        <v>0</v>
      </c>
      <c r="K164" s="42">
        <f t="shared" si="15"/>
        <v>0</v>
      </c>
      <c r="L164" s="42">
        <f>SUM(L165,L167,L170)</f>
        <v>0</v>
      </c>
      <c r="M164" s="42" t="e">
        <f>SUM(#REF!*1.1)</f>
        <v>#REF!</v>
      </c>
      <c r="N164" s="43" t="e">
        <f>SUM(M164*1.099)</f>
        <v>#REF!</v>
      </c>
      <c r="O164" s="19">
        <v>0</v>
      </c>
      <c r="P164" s="19">
        <v>0</v>
      </c>
    </row>
    <row r="165" spans="1:16" ht="12.75" hidden="1" customHeight="1" x14ac:dyDescent="0.25">
      <c r="A165" s="40">
        <v>321</v>
      </c>
      <c r="B165" s="41" t="s">
        <v>111</v>
      </c>
      <c r="C165" s="41"/>
      <c r="D165" s="41"/>
      <c r="E165" s="42">
        <f t="shared" ref="E165:N165" si="16">SUM(E166)</f>
        <v>0</v>
      </c>
      <c r="F165" s="42"/>
      <c r="G165" s="42"/>
      <c r="H165" s="42">
        <f>SUM(H166)</f>
        <v>0</v>
      </c>
      <c r="I165" s="42">
        <f t="shared" si="16"/>
        <v>0</v>
      </c>
      <c r="J165" s="42">
        <f t="shared" si="16"/>
        <v>0</v>
      </c>
      <c r="K165" s="42">
        <f t="shared" si="16"/>
        <v>0</v>
      </c>
      <c r="L165" s="42">
        <f t="shared" si="16"/>
        <v>0</v>
      </c>
      <c r="M165" s="42">
        <f t="shared" si="16"/>
        <v>0</v>
      </c>
      <c r="N165" s="43">
        <f t="shared" si="16"/>
        <v>0</v>
      </c>
      <c r="O165" s="19">
        <v>0</v>
      </c>
      <c r="P165" s="19">
        <v>0</v>
      </c>
    </row>
    <row r="166" spans="1:16" ht="14.25" hidden="1" customHeight="1" x14ac:dyDescent="0.25">
      <c r="A166" s="81">
        <v>3213</v>
      </c>
      <c r="B166" s="82" t="s">
        <v>120</v>
      </c>
      <c r="C166" s="82"/>
      <c r="D166" s="82"/>
      <c r="E166" s="78"/>
      <c r="F166" s="78"/>
      <c r="G166" s="78"/>
      <c r="H166" s="78"/>
      <c r="I166" s="78"/>
      <c r="J166" s="78"/>
      <c r="K166" s="78"/>
      <c r="L166" s="78"/>
      <c r="M166" s="78"/>
      <c r="N166" s="85"/>
      <c r="O166" s="19">
        <v>0</v>
      </c>
      <c r="P166" s="19">
        <v>0</v>
      </c>
    </row>
    <row r="167" spans="1:16" ht="14.25" hidden="1" customHeight="1" x14ac:dyDescent="0.25">
      <c r="A167" s="40">
        <v>322</v>
      </c>
      <c r="B167" s="41" t="s">
        <v>112</v>
      </c>
      <c r="C167" s="41"/>
      <c r="D167" s="41"/>
      <c r="E167" s="42">
        <f t="shared" ref="E167:N167" si="17">SUM(E168:E169)</f>
        <v>0</v>
      </c>
      <c r="F167" s="42"/>
      <c r="G167" s="42"/>
      <c r="H167" s="42">
        <f>SUM(H168:H169)</f>
        <v>0</v>
      </c>
      <c r="I167" s="42">
        <f t="shared" si="17"/>
        <v>0</v>
      </c>
      <c r="J167" s="42">
        <f t="shared" si="17"/>
        <v>0</v>
      </c>
      <c r="K167" s="42">
        <f t="shared" si="17"/>
        <v>0</v>
      </c>
      <c r="L167" s="42">
        <f>SUM(L168:L169)</f>
        <v>0</v>
      </c>
      <c r="M167" s="42">
        <f t="shared" si="17"/>
        <v>0</v>
      </c>
      <c r="N167" s="43">
        <f t="shared" si="17"/>
        <v>0</v>
      </c>
      <c r="O167" s="19">
        <v>0</v>
      </c>
      <c r="P167" s="19">
        <v>0</v>
      </c>
    </row>
    <row r="168" spans="1:16" ht="19.5" hidden="1" customHeight="1" x14ac:dyDescent="0.25">
      <c r="A168" s="81">
        <v>3221</v>
      </c>
      <c r="B168" s="82" t="s">
        <v>126</v>
      </c>
      <c r="C168" s="82"/>
      <c r="D168" s="82"/>
      <c r="E168" s="78"/>
      <c r="F168" s="78"/>
      <c r="G168" s="78"/>
      <c r="H168" s="78"/>
      <c r="I168" s="78"/>
      <c r="J168" s="78"/>
      <c r="K168" s="78"/>
      <c r="L168" s="78"/>
      <c r="M168" s="78"/>
      <c r="N168" s="85"/>
      <c r="O168" s="19">
        <v>0</v>
      </c>
      <c r="P168" s="19">
        <v>0</v>
      </c>
    </row>
    <row r="169" spans="1:16" ht="14.25" hidden="1" customHeight="1" x14ac:dyDescent="0.25">
      <c r="A169" s="81">
        <v>3225</v>
      </c>
      <c r="B169" s="82" t="s">
        <v>121</v>
      </c>
      <c r="C169" s="82"/>
      <c r="D169" s="82"/>
      <c r="E169" s="92"/>
      <c r="F169" s="92"/>
      <c r="G169" s="92"/>
      <c r="H169" s="78"/>
      <c r="I169" s="92"/>
      <c r="J169" s="92"/>
      <c r="K169" s="92"/>
      <c r="L169" s="92"/>
      <c r="M169" s="78"/>
      <c r="N169" s="85"/>
      <c r="O169" s="19">
        <v>0</v>
      </c>
      <c r="P169" s="19">
        <v>0</v>
      </c>
    </row>
    <row r="170" spans="1:16" ht="18" hidden="1" customHeight="1" x14ac:dyDescent="0.25">
      <c r="A170" s="40">
        <v>323</v>
      </c>
      <c r="B170" s="41" t="s">
        <v>98</v>
      </c>
      <c r="C170" s="41"/>
      <c r="D170" s="41"/>
      <c r="E170" s="42">
        <f t="shared" ref="E170:N170" si="18">SUM(E171:E172)</f>
        <v>0</v>
      </c>
      <c r="F170" s="42"/>
      <c r="G170" s="42"/>
      <c r="H170" s="42">
        <f>SUM(H171:H172)</f>
        <v>0</v>
      </c>
      <c r="I170" s="42">
        <f t="shared" si="18"/>
        <v>0</v>
      </c>
      <c r="J170" s="42">
        <f t="shared" si="18"/>
        <v>0</v>
      </c>
      <c r="K170" s="42">
        <f t="shared" si="18"/>
        <v>0</v>
      </c>
      <c r="L170" s="42">
        <f>SUM(L171:L172)</f>
        <v>0</v>
      </c>
      <c r="M170" s="42">
        <f t="shared" si="18"/>
        <v>0</v>
      </c>
      <c r="N170" s="43">
        <f t="shared" si="18"/>
        <v>0</v>
      </c>
    </row>
    <row r="171" spans="1:16" ht="15.6" hidden="1" customHeight="1" x14ac:dyDescent="0.25">
      <c r="A171" s="81">
        <v>3237</v>
      </c>
      <c r="B171" s="82" t="s">
        <v>129</v>
      </c>
      <c r="C171" s="82"/>
      <c r="D171" s="82"/>
      <c r="E171" s="92"/>
      <c r="F171" s="92"/>
      <c r="G171" s="92"/>
      <c r="H171" s="92"/>
      <c r="I171" s="92"/>
      <c r="J171" s="92"/>
      <c r="K171" s="92"/>
      <c r="L171" s="92"/>
      <c r="M171" s="78"/>
      <c r="N171" s="85"/>
    </row>
    <row r="172" spans="1:16" ht="15.6" hidden="1" customHeight="1" x14ac:dyDescent="0.25">
      <c r="A172" s="81">
        <v>3239</v>
      </c>
      <c r="B172" s="82" t="s">
        <v>130</v>
      </c>
      <c r="C172" s="82"/>
      <c r="D172" s="82"/>
      <c r="E172" s="92"/>
      <c r="F172" s="92"/>
      <c r="G172" s="92"/>
      <c r="H172" s="78"/>
      <c r="I172" s="92"/>
      <c r="J172" s="92"/>
      <c r="K172" s="92"/>
      <c r="L172" s="92"/>
      <c r="M172" s="78"/>
      <c r="N172" s="85"/>
    </row>
    <row r="173" spans="1:16" s="99" customFormat="1" ht="19.5" hidden="1" customHeight="1" x14ac:dyDescent="0.2">
      <c r="A173" s="432" t="s">
        <v>102</v>
      </c>
      <c r="B173" s="433"/>
      <c r="C173" s="94"/>
      <c r="D173" s="94"/>
      <c r="E173" s="37">
        <f t="shared" ref="E173:N173" si="19">SUM(E164)</f>
        <v>0</v>
      </c>
      <c r="F173" s="37"/>
      <c r="G173" s="37"/>
      <c r="H173" s="37">
        <f>SUM(H164)</f>
        <v>0</v>
      </c>
      <c r="I173" s="37">
        <f t="shared" si="19"/>
        <v>0</v>
      </c>
      <c r="J173" s="37">
        <f t="shared" si="19"/>
        <v>0</v>
      </c>
      <c r="K173" s="37">
        <f t="shared" si="19"/>
        <v>0</v>
      </c>
      <c r="L173" s="37">
        <f>SUM(L164)</f>
        <v>0</v>
      </c>
      <c r="M173" s="37" t="e">
        <f t="shared" si="19"/>
        <v>#REF!</v>
      </c>
      <c r="N173" s="37" t="e">
        <f t="shared" si="19"/>
        <v>#REF!</v>
      </c>
      <c r="O173" s="37" t="e">
        <f>SUM(#REF!,#REF!,#REF!,O170)</f>
        <v>#REF!</v>
      </c>
      <c r="P173" s="37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4" t="s">
        <v>87</v>
      </c>
    </row>
    <row r="177" spans="1:17" s="46" customFormat="1" ht="28.5" hidden="1" customHeight="1" x14ac:dyDescent="0.2">
      <c r="A177" s="415" t="s">
        <v>97</v>
      </c>
      <c r="B177" s="417" t="s">
        <v>63</v>
      </c>
      <c r="C177" s="24"/>
      <c r="D177" s="24"/>
      <c r="E177" s="419" t="s">
        <v>1</v>
      </c>
      <c r="F177" s="419"/>
      <c r="G177" s="419"/>
      <c r="H177" s="426"/>
      <c r="I177" s="427"/>
      <c r="J177" s="427"/>
      <c r="K177" s="427"/>
      <c r="L177" s="427"/>
      <c r="M177" s="421"/>
      <c r="N177" s="421"/>
      <c r="O177" s="45" t="s">
        <v>78</v>
      </c>
      <c r="P177" s="45" t="s">
        <v>79</v>
      </c>
    </row>
    <row r="178" spans="1:17" s="46" customFormat="1" ht="15" hidden="1" customHeight="1" x14ac:dyDescent="0.2">
      <c r="A178" s="416"/>
      <c r="B178" s="418"/>
      <c r="C178" s="25"/>
      <c r="D178" s="25"/>
      <c r="E178" s="420"/>
      <c r="F178" s="420"/>
      <c r="G178" s="420"/>
      <c r="H178" s="426"/>
      <c r="I178" s="427"/>
      <c r="J178" s="427"/>
      <c r="K178" s="427"/>
      <c r="L178" s="427"/>
      <c r="M178" s="421"/>
      <c r="N178" s="421"/>
      <c r="O178" s="47"/>
      <c r="P178" s="47"/>
    </row>
    <row r="179" spans="1:17" s="49" customFormat="1" ht="15.75" hidden="1" customHeight="1" x14ac:dyDescent="0.25">
      <c r="A179" s="26">
        <v>32</v>
      </c>
      <c r="B179" s="27" t="s">
        <v>16</v>
      </c>
      <c r="C179" s="27"/>
      <c r="D179" s="27"/>
      <c r="E179" s="29">
        <f>SUM(E180:E180)</f>
        <v>10000</v>
      </c>
      <c r="F179" s="29"/>
      <c r="G179" s="29"/>
      <c r="H179" s="39"/>
      <c r="I179" s="39"/>
      <c r="J179" s="39"/>
      <c r="K179" s="39"/>
      <c r="L179" s="39"/>
      <c r="M179" s="39"/>
      <c r="N179" s="39"/>
      <c r="O179" s="49">
        <v>0</v>
      </c>
      <c r="P179" s="49">
        <v>0</v>
      </c>
      <c r="Q179" s="49">
        <f>SUM(E179:K179)</f>
        <v>10000</v>
      </c>
    </row>
    <row r="180" spans="1:17" ht="14.25" hidden="1" customHeight="1" x14ac:dyDescent="0.25">
      <c r="A180" s="30">
        <v>322</v>
      </c>
      <c r="B180" s="31" t="s">
        <v>112</v>
      </c>
      <c r="C180" s="31"/>
      <c r="D180" s="31"/>
      <c r="E180" s="80">
        <v>10000</v>
      </c>
      <c r="F180" s="80"/>
      <c r="G180" s="80"/>
      <c r="H180" s="52"/>
      <c r="I180" s="52"/>
      <c r="J180" s="52"/>
      <c r="K180" s="52"/>
      <c r="L180" s="52"/>
      <c r="M180" s="52"/>
      <c r="N180" s="52"/>
      <c r="O180" s="19">
        <v>0</v>
      </c>
      <c r="P180" s="19">
        <v>0</v>
      </c>
      <c r="Q180" s="49"/>
    </row>
    <row r="181" spans="1:17" ht="31.15" hidden="1" customHeight="1" x14ac:dyDescent="0.25">
      <c r="A181" s="40">
        <v>42</v>
      </c>
      <c r="B181" s="41" t="s">
        <v>21</v>
      </c>
      <c r="C181" s="41"/>
      <c r="D181" s="41"/>
      <c r="E181" s="43">
        <f>SUM(E182:E182)</f>
        <v>90000</v>
      </c>
      <c r="F181" s="43"/>
      <c r="G181" s="43"/>
      <c r="H181" s="39"/>
      <c r="I181" s="39"/>
      <c r="J181" s="39"/>
      <c r="K181" s="39"/>
      <c r="L181" s="39"/>
      <c r="M181" s="39"/>
      <c r="N181" s="39"/>
      <c r="Q181" s="49">
        <f>SUM(E181:K181)</f>
        <v>90000</v>
      </c>
    </row>
    <row r="182" spans="1:17" ht="15.6" hidden="1" customHeight="1" x14ac:dyDescent="0.25">
      <c r="A182" s="33">
        <v>423</v>
      </c>
      <c r="B182" s="34" t="s">
        <v>132</v>
      </c>
      <c r="C182" s="34"/>
      <c r="D182" s="34"/>
      <c r="E182" s="54">
        <v>90000</v>
      </c>
      <c r="F182" s="54"/>
      <c r="G182" s="54"/>
      <c r="H182" s="52"/>
      <c r="I182" s="52"/>
      <c r="J182" s="52"/>
      <c r="K182" s="52"/>
      <c r="L182" s="52"/>
      <c r="M182" s="52"/>
      <c r="N182" s="52"/>
      <c r="Q182" s="49"/>
    </row>
    <row r="183" spans="1:17" s="44" customFormat="1" ht="15.6" hidden="1" customHeight="1" x14ac:dyDescent="0.25">
      <c r="A183" s="413" t="s">
        <v>102</v>
      </c>
      <c r="B183" s="414"/>
      <c r="C183" s="62"/>
      <c r="D183" s="62"/>
      <c r="E183" s="37">
        <f>SUM(E179,E181)</f>
        <v>100000</v>
      </c>
      <c r="F183" s="37"/>
      <c r="G183" s="37"/>
      <c r="H183" s="39"/>
      <c r="I183" s="39"/>
      <c r="J183" s="39"/>
      <c r="K183" s="39"/>
      <c r="L183" s="39"/>
      <c r="M183" s="39"/>
      <c r="N183" s="39"/>
      <c r="O183" s="74" t="e">
        <f>SUM(#REF!,O179,#REF!,#REF!,O181)</f>
        <v>#REF!</v>
      </c>
      <c r="P183" s="37" t="e">
        <f>SUM(#REF!,P179,#REF!,#REF!,P181)</f>
        <v>#REF!</v>
      </c>
      <c r="Q183" s="37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424" t="s">
        <v>133</v>
      </c>
      <c r="B185" s="424"/>
      <c r="C185" s="424"/>
      <c r="D185" s="424"/>
      <c r="E185" s="424"/>
      <c r="F185" s="346"/>
      <c r="G185" s="346"/>
    </row>
    <row r="186" spans="1:17" ht="15.6" hidden="1" customHeight="1" x14ac:dyDescent="0.25">
      <c r="A186" s="44" t="s">
        <v>134</v>
      </c>
    </row>
    <row r="187" spans="1:17" s="46" customFormat="1" ht="19.5" hidden="1" customHeight="1" x14ac:dyDescent="0.2">
      <c r="A187" s="415" t="s">
        <v>97</v>
      </c>
      <c r="B187" s="417" t="s">
        <v>63</v>
      </c>
      <c r="C187" s="24"/>
      <c r="D187" s="24"/>
      <c r="E187" s="419" t="s">
        <v>1</v>
      </c>
      <c r="F187" s="419"/>
      <c r="G187" s="419"/>
      <c r="H187" s="426"/>
      <c r="I187" s="427"/>
      <c r="J187" s="427"/>
      <c r="K187" s="427"/>
      <c r="L187" s="427"/>
      <c r="M187" s="421"/>
      <c r="N187" s="421"/>
      <c r="O187" s="45" t="s">
        <v>78</v>
      </c>
      <c r="P187" s="45" t="s">
        <v>79</v>
      </c>
    </row>
    <row r="188" spans="1:17" s="46" customFormat="1" ht="25.5" hidden="1" customHeight="1" x14ac:dyDescent="0.2">
      <c r="A188" s="416"/>
      <c r="B188" s="418"/>
      <c r="C188" s="25"/>
      <c r="D188" s="25"/>
      <c r="E188" s="420"/>
      <c r="F188" s="420"/>
      <c r="G188" s="420"/>
      <c r="H188" s="426"/>
      <c r="I188" s="427"/>
      <c r="J188" s="427"/>
      <c r="K188" s="427"/>
      <c r="L188" s="427"/>
      <c r="M188" s="421"/>
      <c r="N188" s="421"/>
      <c r="O188" s="47"/>
      <c r="P188" s="47"/>
    </row>
    <row r="189" spans="1:17" s="49" customFormat="1" ht="15.75" hidden="1" customHeight="1" x14ac:dyDescent="0.25">
      <c r="A189" s="26">
        <v>32</v>
      </c>
      <c r="B189" s="27" t="s">
        <v>16</v>
      </c>
      <c r="C189" s="27"/>
      <c r="D189" s="27"/>
      <c r="E189" s="29">
        <f>SUM(E190:E191)</f>
        <v>0</v>
      </c>
      <c r="F189" s="29"/>
      <c r="G189" s="29"/>
      <c r="H189" s="39"/>
      <c r="I189" s="39"/>
      <c r="J189" s="39"/>
      <c r="K189" s="39"/>
      <c r="L189" s="39"/>
      <c r="M189" s="39"/>
      <c r="N189" s="39"/>
      <c r="O189" s="49">
        <v>0</v>
      </c>
      <c r="P189" s="49">
        <v>0</v>
      </c>
      <c r="Q189" s="49">
        <f>SUM(E189:K189)</f>
        <v>0</v>
      </c>
    </row>
    <row r="190" spans="1:17" ht="12.75" hidden="1" customHeight="1" x14ac:dyDescent="0.25">
      <c r="A190" s="30">
        <v>321</v>
      </c>
      <c r="B190" s="31" t="s">
        <v>111</v>
      </c>
      <c r="C190" s="31"/>
      <c r="D190" s="31"/>
      <c r="E190" s="80"/>
      <c r="F190" s="80"/>
      <c r="G190" s="80"/>
      <c r="H190" s="52"/>
      <c r="I190" s="52"/>
      <c r="J190" s="52"/>
      <c r="K190" s="52"/>
      <c r="L190" s="52"/>
      <c r="M190" s="52"/>
      <c r="N190" s="52"/>
      <c r="O190" s="19">
        <v>0</v>
      </c>
      <c r="P190" s="19">
        <v>0</v>
      </c>
      <c r="Q190" s="49"/>
    </row>
    <row r="191" spans="1:17" ht="18" hidden="1" customHeight="1" x14ac:dyDescent="0.25">
      <c r="A191" s="30">
        <v>323</v>
      </c>
      <c r="B191" s="31" t="s">
        <v>98</v>
      </c>
      <c r="C191" s="31"/>
      <c r="D191" s="31"/>
      <c r="E191" s="80"/>
      <c r="F191" s="80"/>
      <c r="G191" s="80"/>
      <c r="H191" s="52"/>
      <c r="I191" s="52"/>
      <c r="J191" s="52"/>
      <c r="K191" s="52"/>
      <c r="L191" s="52"/>
      <c r="M191" s="52"/>
      <c r="N191" s="52"/>
      <c r="Q191" s="49"/>
    </row>
    <row r="192" spans="1:17" ht="31.15" hidden="1" customHeight="1" x14ac:dyDescent="0.25">
      <c r="A192" s="40">
        <v>42</v>
      </c>
      <c r="B192" s="41" t="s">
        <v>135</v>
      </c>
      <c r="C192" s="41"/>
      <c r="D192" s="41"/>
      <c r="E192" s="43">
        <f>SUM(E193)</f>
        <v>0</v>
      </c>
      <c r="F192" s="43"/>
      <c r="G192" s="43"/>
      <c r="H192" s="39"/>
      <c r="I192" s="39"/>
      <c r="J192" s="39"/>
      <c r="K192" s="39"/>
      <c r="L192" s="39"/>
      <c r="M192" s="39"/>
      <c r="N192" s="39"/>
      <c r="Q192" s="49">
        <f>SUM(E192:K192)</f>
        <v>0</v>
      </c>
    </row>
    <row r="193" spans="1:17" ht="15.6" hidden="1" customHeight="1" x14ac:dyDescent="0.25">
      <c r="A193" s="30">
        <v>422</v>
      </c>
      <c r="B193" s="31" t="s">
        <v>101</v>
      </c>
      <c r="C193" s="31"/>
      <c r="D193" s="31"/>
      <c r="E193" s="51"/>
      <c r="F193" s="51"/>
      <c r="G193" s="51"/>
      <c r="H193" s="52"/>
      <c r="I193" s="52"/>
      <c r="J193" s="52"/>
      <c r="K193" s="52"/>
      <c r="L193" s="52"/>
      <c r="M193" s="52"/>
      <c r="N193" s="52"/>
      <c r="Q193" s="49"/>
    </row>
    <row r="194" spans="1:17" s="49" customFormat="1" ht="31.15" hidden="1" customHeight="1" x14ac:dyDescent="0.25">
      <c r="A194" s="40">
        <v>45</v>
      </c>
      <c r="B194" s="41" t="s">
        <v>136</v>
      </c>
      <c r="C194" s="41"/>
      <c r="D194" s="41"/>
      <c r="E194" s="43">
        <f>SUM(E195)</f>
        <v>0</v>
      </c>
      <c r="F194" s="43"/>
      <c r="G194" s="43"/>
      <c r="H194" s="39"/>
      <c r="I194" s="39"/>
      <c r="J194" s="39"/>
      <c r="K194" s="39"/>
      <c r="L194" s="39"/>
      <c r="M194" s="39"/>
      <c r="N194" s="39"/>
    </row>
    <row r="195" spans="1:17" ht="15.6" hidden="1" customHeight="1" x14ac:dyDescent="0.25">
      <c r="A195" s="30">
        <v>451</v>
      </c>
      <c r="B195" s="31" t="s">
        <v>137</v>
      </c>
      <c r="C195" s="31"/>
      <c r="D195" s="31"/>
      <c r="E195" s="51"/>
      <c r="F195" s="51"/>
      <c r="G195" s="51"/>
      <c r="H195" s="52"/>
      <c r="I195" s="52"/>
      <c r="J195" s="52"/>
      <c r="K195" s="52"/>
      <c r="L195" s="52"/>
      <c r="M195" s="52"/>
      <c r="N195" s="52"/>
    </row>
    <row r="196" spans="1:17" s="44" customFormat="1" ht="15.6" hidden="1" customHeight="1" x14ac:dyDescent="0.25">
      <c r="A196" s="428" t="s">
        <v>102</v>
      </c>
      <c r="B196" s="429"/>
      <c r="C196" s="100"/>
      <c r="D196" s="100"/>
      <c r="E196" s="101">
        <f>SUM(E189,E192,E194)</f>
        <v>0</v>
      </c>
      <c r="F196" s="101"/>
      <c r="G196" s="101"/>
      <c r="H196" s="39"/>
      <c r="I196" s="39"/>
      <c r="J196" s="39"/>
      <c r="K196" s="39"/>
      <c r="L196" s="39"/>
      <c r="M196" s="39"/>
      <c r="N196" s="39"/>
      <c r="O196" s="74" t="e">
        <f>SUM(#REF!,O189,#REF!,#REF!,O192)</f>
        <v>#REF!</v>
      </c>
      <c r="P196" s="37" t="e">
        <f>SUM(#REF!,P189,#REF!,#REF!,P192)</f>
        <v>#REF!</v>
      </c>
      <c r="Q196" s="37" t="e">
        <f>SUM(#REF!,Q189,#REF!,#REF!,Q192)</f>
        <v>#REF!</v>
      </c>
    </row>
    <row r="197" spans="1:17" s="102" customFormat="1" ht="11.25" hidden="1" customHeight="1" x14ac:dyDescent="0.2">
      <c r="A197" s="69"/>
    </row>
    <row r="198" spans="1:17" ht="15.6" hidden="1" customHeight="1" x14ac:dyDescent="0.25">
      <c r="A198" s="424" t="s">
        <v>138</v>
      </c>
      <c r="B198" s="424"/>
      <c r="C198" s="424"/>
      <c r="D198" s="424"/>
      <c r="E198" s="424"/>
      <c r="F198" s="346"/>
      <c r="G198" s="346"/>
      <c r="H198" s="103"/>
      <c r="I198" s="103"/>
      <c r="J198" s="103"/>
      <c r="K198" s="103"/>
      <c r="L198" s="103"/>
      <c r="M198" s="47"/>
      <c r="N198" s="47"/>
    </row>
    <row r="199" spans="1:17" ht="14.25" hidden="1" customHeight="1" x14ac:dyDescent="0.25">
      <c r="A199" s="104"/>
      <c r="B199" s="104"/>
      <c r="C199" s="104"/>
      <c r="D199" s="104"/>
      <c r="E199" s="104"/>
      <c r="F199" s="346"/>
      <c r="G199" s="346"/>
      <c r="H199" s="103"/>
      <c r="I199" s="103"/>
      <c r="J199" s="103"/>
      <c r="K199" s="103"/>
      <c r="L199" s="103"/>
      <c r="M199" s="47"/>
      <c r="N199" s="47"/>
    </row>
    <row r="200" spans="1:17" ht="15.6" hidden="1" customHeight="1" x14ac:dyDescent="0.25">
      <c r="A200" s="44" t="s">
        <v>134</v>
      </c>
    </row>
    <row r="201" spans="1:17" s="46" customFormat="1" ht="27.75" hidden="1" customHeight="1" x14ac:dyDescent="0.2">
      <c r="A201" s="415" t="s">
        <v>97</v>
      </c>
      <c r="B201" s="417" t="s">
        <v>63</v>
      </c>
      <c r="C201" s="24"/>
      <c r="D201" s="24"/>
      <c r="E201" s="419" t="s">
        <v>1</v>
      </c>
      <c r="F201" s="419"/>
      <c r="G201" s="419"/>
      <c r="H201" s="426"/>
      <c r="I201" s="427"/>
      <c r="J201" s="427"/>
      <c r="K201" s="427"/>
      <c r="L201" s="427"/>
      <c r="M201" s="421"/>
      <c r="N201" s="421"/>
      <c r="O201" s="45" t="s">
        <v>78</v>
      </c>
      <c r="P201" s="45" t="s">
        <v>79</v>
      </c>
    </row>
    <row r="202" spans="1:17" s="46" customFormat="1" ht="15" hidden="1" customHeight="1" x14ac:dyDescent="0.2">
      <c r="A202" s="416"/>
      <c r="B202" s="418"/>
      <c r="C202" s="25"/>
      <c r="D202" s="25"/>
      <c r="E202" s="420"/>
      <c r="F202" s="420"/>
      <c r="G202" s="420"/>
      <c r="H202" s="426"/>
      <c r="I202" s="427"/>
      <c r="J202" s="427"/>
      <c r="K202" s="427"/>
      <c r="L202" s="427"/>
      <c r="M202" s="421"/>
      <c r="N202" s="421"/>
      <c r="O202" s="47"/>
      <c r="P202" s="47"/>
    </row>
    <row r="203" spans="1:17" s="49" customFormat="1" ht="31.15" hidden="1" customHeight="1" x14ac:dyDescent="0.25">
      <c r="A203" s="26">
        <v>45</v>
      </c>
      <c r="B203" s="27" t="s">
        <v>139</v>
      </c>
      <c r="C203" s="27"/>
      <c r="D203" s="27"/>
      <c r="E203" s="29">
        <f>SUM(E204)</f>
        <v>0</v>
      </c>
      <c r="F203" s="29"/>
      <c r="G203" s="29"/>
      <c r="H203" s="39"/>
      <c r="I203" s="39"/>
      <c r="J203" s="39"/>
      <c r="K203" s="39"/>
      <c r="L203" s="39"/>
      <c r="M203" s="39"/>
      <c r="N203" s="39"/>
    </row>
    <row r="204" spans="1:17" ht="16.5" hidden="1" customHeight="1" x14ac:dyDescent="0.25">
      <c r="A204" s="33">
        <v>451</v>
      </c>
      <c r="B204" s="34" t="s">
        <v>137</v>
      </c>
      <c r="C204" s="34"/>
      <c r="D204" s="34"/>
      <c r="E204" s="54"/>
      <c r="F204" s="54"/>
      <c r="G204" s="54"/>
      <c r="H204" s="52"/>
      <c r="I204" s="52"/>
      <c r="J204" s="52"/>
      <c r="K204" s="52"/>
      <c r="L204" s="52"/>
      <c r="M204" s="52"/>
      <c r="N204" s="52"/>
    </row>
    <row r="205" spans="1:17" s="44" customFormat="1" ht="15.6" hidden="1" customHeight="1" x14ac:dyDescent="0.25">
      <c r="A205" s="413" t="s">
        <v>102</v>
      </c>
      <c r="B205" s="414"/>
      <c r="C205" s="62"/>
      <c r="D205" s="62"/>
      <c r="E205" s="37">
        <f>SUM(E203)</f>
        <v>0</v>
      </c>
      <c r="F205" s="37"/>
      <c r="G205" s="37"/>
      <c r="H205" s="39"/>
      <c r="I205" s="39"/>
      <c r="J205" s="39"/>
      <c r="K205" s="39"/>
      <c r="L205" s="39"/>
      <c r="M205" s="39"/>
      <c r="N205" s="39"/>
      <c r="O205" s="74" t="e">
        <f>SUM(#REF!,#REF!,#REF!,#REF!,#REF!)</f>
        <v>#REF!</v>
      </c>
      <c r="P205" s="37" t="e">
        <f>SUM(#REF!,#REF!,#REF!,#REF!,#REF!)</f>
        <v>#REF!</v>
      </c>
      <c r="Q205" s="37" t="e">
        <f>SUM(#REF!,#REF!,#REF!,#REF!,#REF!)</f>
        <v>#REF!</v>
      </c>
    </row>
    <row r="206" spans="1:17" s="44" customFormat="1" ht="15.6" hidden="1" customHeight="1" x14ac:dyDescent="0.25">
      <c r="A206" s="38"/>
      <c r="B206" s="38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ht="15.6" hidden="1" customHeight="1" x14ac:dyDescent="0.25">
      <c r="A207" s="424" t="s">
        <v>140</v>
      </c>
      <c r="B207" s="424"/>
      <c r="C207" s="424"/>
      <c r="D207" s="424"/>
      <c r="E207" s="424"/>
      <c r="F207" s="346"/>
      <c r="G207" s="346"/>
      <c r="H207" s="39"/>
      <c r="I207" s="39"/>
      <c r="J207" s="39"/>
      <c r="K207" s="39"/>
      <c r="L207" s="39"/>
      <c r="M207" s="39"/>
      <c r="N207" s="39"/>
    </row>
    <row r="208" spans="1:17" ht="15.6" hidden="1" customHeight="1" x14ac:dyDescent="0.25">
      <c r="A208" s="44" t="s">
        <v>134</v>
      </c>
    </row>
    <row r="209" spans="1:17" s="46" customFormat="1" ht="28.5" hidden="1" customHeight="1" x14ac:dyDescent="0.2">
      <c r="A209" s="415" t="s">
        <v>97</v>
      </c>
      <c r="B209" s="417" t="s">
        <v>63</v>
      </c>
      <c r="C209" s="24"/>
      <c r="D209" s="24"/>
      <c r="E209" s="419" t="s">
        <v>1</v>
      </c>
      <c r="F209" s="419"/>
      <c r="G209" s="419"/>
      <c r="H209" s="426"/>
      <c r="I209" s="427"/>
      <c r="J209" s="427"/>
      <c r="K209" s="427"/>
      <c r="L209" s="427"/>
      <c r="M209" s="421"/>
      <c r="N209" s="421"/>
      <c r="O209" s="45" t="s">
        <v>78</v>
      </c>
      <c r="P209" s="45" t="s">
        <v>79</v>
      </c>
    </row>
    <row r="210" spans="1:17" s="46" customFormat="1" ht="15" hidden="1" customHeight="1" x14ac:dyDescent="0.2">
      <c r="A210" s="416"/>
      <c r="B210" s="418"/>
      <c r="C210" s="25"/>
      <c r="D210" s="25"/>
      <c r="E210" s="420"/>
      <c r="F210" s="420"/>
      <c r="G210" s="420"/>
      <c r="H210" s="426"/>
      <c r="I210" s="427"/>
      <c r="J210" s="427"/>
      <c r="K210" s="427"/>
      <c r="L210" s="427"/>
      <c r="M210" s="421"/>
      <c r="N210" s="421"/>
      <c r="O210" s="47"/>
      <c r="P210" s="47"/>
    </row>
    <row r="211" spans="1:17" ht="31.15" hidden="1" customHeight="1" x14ac:dyDescent="0.25">
      <c r="A211" s="26">
        <v>42</v>
      </c>
      <c r="B211" s="27" t="s">
        <v>21</v>
      </c>
      <c r="C211" s="27"/>
      <c r="D211" s="27"/>
      <c r="E211" s="29">
        <f>SUM(E212)</f>
        <v>0</v>
      </c>
      <c r="F211" s="29"/>
      <c r="G211" s="29"/>
      <c r="H211" s="39"/>
      <c r="I211" s="39"/>
      <c r="J211" s="39"/>
      <c r="K211" s="39"/>
      <c r="L211" s="39"/>
      <c r="M211" s="39"/>
      <c r="N211" s="39"/>
      <c r="Q211" s="49">
        <f>SUM(E211:K211)</f>
        <v>0</v>
      </c>
    </row>
    <row r="212" spans="1:17" ht="15.6" hidden="1" customHeight="1" x14ac:dyDescent="0.25">
      <c r="A212" s="30">
        <v>422</v>
      </c>
      <c r="B212" s="31" t="s">
        <v>101</v>
      </c>
      <c r="C212" s="31"/>
      <c r="D212" s="31"/>
      <c r="E212" s="51"/>
      <c r="F212" s="51"/>
      <c r="G212" s="51"/>
      <c r="H212" s="52"/>
      <c r="I212" s="52"/>
      <c r="J212" s="52"/>
      <c r="K212" s="52"/>
      <c r="L212" s="52"/>
      <c r="M212" s="52"/>
      <c r="N212" s="52"/>
      <c r="Q212" s="49"/>
    </row>
    <row r="213" spans="1:17" s="49" customFormat="1" ht="31.15" hidden="1" customHeight="1" x14ac:dyDescent="0.25">
      <c r="A213" s="40">
        <v>45</v>
      </c>
      <c r="B213" s="41" t="s">
        <v>139</v>
      </c>
      <c r="C213" s="41"/>
      <c r="D213" s="41"/>
      <c r="E213" s="43">
        <f>SUM(E214)</f>
        <v>0</v>
      </c>
      <c r="F213" s="43"/>
      <c r="G213" s="43"/>
      <c r="H213" s="39"/>
      <c r="I213" s="39"/>
      <c r="J213" s="39"/>
      <c r="K213" s="39"/>
      <c r="L213" s="39"/>
      <c r="M213" s="39"/>
      <c r="N213" s="39"/>
    </row>
    <row r="214" spans="1:17" ht="15.6" hidden="1" customHeight="1" x14ac:dyDescent="0.25">
      <c r="A214" s="33">
        <v>451</v>
      </c>
      <c r="B214" s="34" t="s">
        <v>137</v>
      </c>
      <c r="C214" s="34"/>
      <c r="D214" s="34"/>
      <c r="E214" s="54"/>
      <c r="F214" s="54"/>
      <c r="G214" s="54"/>
      <c r="H214" s="52"/>
      <c r="I214" s="52"/>
      <c r="J214" s="52"/>
      <c r="K214" s="52"/>
      <c r="L214" s="52"/>
      <c r="M214" s="52"/>
      <c r="N214" s="52"/>
    </row>
    <row r="215" spans="1:17" s="44" customFormat="1" ht="15.6" hidden="1" customHeight="1" x14ac:dyDescent="0.25">
      <c r="A215" s="413" t="s">
        <v>102</v>
      </c>
      <c r="B215" s="414"/>
      <c r="C215" s="62"/>
      <c r="D215" s="62"/>
      <c r="E215" s="37">
        <f>SUM(E211,E213)</f>
        <v>0</v>
      </c>
      <c r="F215" s="37"/>
      <c r="G215" s="37"/>
      <c r="H215" s="39"/>
      <c r="I215" s="39"/>
      <c r="J215" s="39"/>
      <c r="K215" s="39"/>
      <c r="L215" s="39"/>
      <c r="M215" s="39"/>
      <c r="N215" s="39"/>
      <c r="O215" s="74" t="e">
        <f>SUM(#REF!,#REF!,#REF!,#REF!,O211)</f>
        <v>#REF!</v>
      </c>
      <c r="P215" s="37" t="e">
        <f>SUM(#REF!,#REF!,#REF!,#REF!,P211)</f>
        <v>#REF!</v>
      </c>
      <c r="Q215" s="37" t="e">
        <f>SUM(#REF!,#REF!,#REF!,#REF!,Q211)</f>
        <v>#REF!</v>
      </c>
    </row>
    <row r="216" spans="1:17" ht="22.5" hidden="1" customHeight="1" x14ac:dyDescent="0.25">
      <c r="A216" s="422" t="s">
        <v>141</v>
      </c>
      <c r="B216" s="422"/>
      <c r="C216" s="422"/>
      <c r="D216" s="422"/>
      <c r="E216" s="422"/>
      <c r="F216" s="351"/>
      <c r="G216" s="351"/>
    </row>
    <row r="217" spans="1:17" ht="15.6" hidden="1" customHeight="1" x14ac:dyDescent="0.25"/>
    <row r="218" spans="1:17" ht="15.6" hidden="1" customHeight="1" x14ac:dyDescent="0.25">
      <c r="A218" s="98">
        <v>1</v>
      </c>
      <c r="B218" s="44" t="s">
        <v>41</v>
      </c>
      <c r="C218" s="44"/>
      <c r="D218" s="44"/>
      <c r="E218" s="48">
        <f>SUM(E70)</f>
        <v>4243113</v>
      </c>
      <c r="F218" s="48"/>
      <c r="G218" s="48"/>
    </row>
    <row r="219" spans="1:17" ht="15.6" hidden="1" customHeight="1" x14ac:dyDescent="0.25">
      <c r="A219" s="98">
        <v>3</v>
      </c>
      <c r="B219" s="44" t="s">
        <v>54</v>
      </c>
      <c r="C219" s="44"/>
      <c r="D219" s="44"/>
      <c r="E219" s="48">
        <f>SUM(E84)</f>
        <v>2600000</v>
      </c>
      <c r="F219" s="48"/>
      <c r="G219" s="48"/>
    </row>
    <row r="220" spans="1:17" ht="15.6" hidden="1" customHeight="1" x14ac:dyDescent="0.25">
      <c r="A220" s="98">
        <v>4</v>
      </c>
      <c r="B220" s="44" t="s">
        <v>55</v>
      </c>
      <c r="C220" s="44"/>
      <c r="D220" s="44"/>
      <c r="E220" s="48">
        <f>SUM(E103)</f>
        <v>133093420</v>
      </c>
      <c r="F220" s="48"/>
      <c r="G220" s="48"/>
    </row>
    <row r="221" spans="1:17" ht="15.6" hidden="1" customHeight="1" x14ac:dyDescent="0.25">
      <c r="A221" s="98">
        <v>5</v>
      </c>
      <c r="B221" s="44" t="s">
        <v>142</v>
      </c>
      <c r="C221" s="44"/>
      <c r="D221" s="44"/>
      <c r="E221" s="48">
        <f>SUM(E196,E205,E215)</f>
        <v>0</v>
      </c>
      <c r="F221" s="48"/>
      <c r="G221" s="48"/>
    </row>
    <row r="222" spans="1:17" ht="15.6" hidden="1" customHeight="1" x14ac:dyDescent="0.25">
      <c r="A222" s="98">
        <v>6</v>
      </c>
      <c r="B222" s="44" t="s">
        <v>39</v>
      </c>
      <c r="C222" s="44"/>
      <c r="D222" s="44"/>
      <c r="E222" s="48">
        <f>SUM(E114)</f>
        <v>1000000</v>
      </c>
      <c r="F222" s="48"/>
      <c r="G222" s="48"/>
    </row>
    <row r="223" spans="1:17" ht="31.15" hidden="1" customHeight="1" x14ac:dyDescent="0.25">
      <c r="A223" s="93">
        <v>7</v>
      </c>
      <c r="B223" s="105" t="s">
        <v>24</v>
      </c>
      <c r="C223" s="105"/>
      <c r="D223" s="105"/>
      <c r="E223" s="39">
        <f>SUM(E183)</f>
        <v>100000</v>
      </c>
      <c r="F223" s="39"/>
      <c r="G223" s="39"/>
    </row>
    <row r="224" spans="1:17" ht="15.6" hidden="1" customHeight="1" x14ac:dyDescent="0.25">
      <c r="A224" s="98"/>
      <c r="B224" s="44"/>
      <c r="C224" s="44"/>
      <c r="D224" s="44"/>
      <c r="E224" s="48"/>
      <c r="F224" s="48"/>
      <c r="G224" s="48"/>
    </row>
    <row r="225" spans="1:16" ht="15.6" hidden="1" customHeight="1" x14ac:dyDescent="0.25">
      <c r="A225" s="73"/>
      <c r="B225" s="44"/>
      <c r="C225" s="44"/>
      <c r="D225" s="44"/>
      <c r="E225" s="48">
        <f>SUM(E218,E219,E220,E221,E222,E223)</f>
        <v>141036533</v>
      </c>
      <c r="F225" s="48"/>
      <c r="G225" s="48"/>
    </row>
    <row r="226" spans="1:16" ht="15.6" hidden="1" customHeight="1" x14ac:dyDescent="0.25">
      <c r="A226" s="73"/>
      <c r="B226" s="44"/>
      <c r="C226" s="44"/>
      <c r="D226" s="44"/>
      <c r="E226" s="48"/>
      <c r="F226" s="48"/>
      <c r="G226" s="48"/>
    </row>
    <row r="227" spans="1:16" ht="27.75" hidden="1" customHeight="1" x14ac:dyDescent="0.25">
      <c r="A227" s="423" t="s">
        <v>143</v>
      </c>
      <c r="B227" s="423"/>
      <c r="C227" s="423"/>
      <c r="D227" s="423"/>
      <c r="E227" s="423"/>
      <c r="F227" s="347"/>
      <c r="G227" s="347"/>
      <c r="H227" s="106"/>
    </row>
    <row r="228" spans="1:16" ht="15.6" hidden="1" customHeight="1" x14ac:dyDescent="0.25">
      <c r="A228" s="424" t="s">
        <v>94</v>
      </c>
      <c r="B228" s="424"/>
      <c r="C228" s="424"/>
      <c r="D228" s="424"/>
      <c r="E228" s="38"/>
      <c r="F228" s="38"/>
      <c r="G228" s="38"/>
      <c r="H228" s="106"/>
    </row>
    <row r="229" spans="1:16" ht="25.5" hidden="1" customHeight="1" x14ac:dyDescent="0.25">
      <c r="A229" s="425" t="s">
        <v>144</v>
      </c>
      <c r="B229" s="425"/>
      <c r="C229" s="425"/>
      <c r="D229" s="425"/>
      <c r="E229" s="425"/>
      <c r="F229" s="352"/>
      <c r="G229" s="352"/>
      <c r="H229" s="106"/>
    </row>
    <row r="230" spans="1:16" ht="15.6" hidden="1" customHeight="1" x14ac:dyDescent="0.25">
      <c r="A230" s="415" t="s">
        <v>97</v>
      </c>
      <c r="B230" s="417" t="s">
        <v>63</v>
      </c>
      <c r="C230" s="24"/>
      <c r="D230" s="24"/>
      <c r="E230" s="419" t="s">
        <v>1</v>
      </c>
      <c r="F230" s="419"/>
      <c r="G230" s="419"/>
      <c r="H230" s="106"/>
    </row>
    <row r="231" spans="1:16" ht="37.5" hidden="1" customHeight="1" x14ac:dyDescent="0.25">
      <c r="A231" s="416"/>
      <c r="B231" s="418"/>
      <c r="C231" s="25"/>
      <c r="D231" s="25"/>
      <c r="E231" s="420"/>
      <c r="F231" s="420"/>
      <c r="G231" s="420"/>
      <c r="H231" s="106"/>
    </row>
    <row r="232" spans="1:16" ht="15.6" hidden="1" customHeight="1" x14ac:dyDescent="0.25">
      <c r="A232" s="26">
        <v>922</v>
      </c>
      <c r="B232" s="27" t="s">
        <v>52</v>
      </c>
      <c r="C232" s="27"/>
      <c r="D232" s="27"/>
      <c r="E232" s="29">
        <f>SUM(E233:E233)</f>
        <v>10000000</v>
      </c>
      <c r="F232" s="29"/>
      <c r="G232" s="29"/>
    </row>
    <row r="233" spans="1:16" ht="15.6" hidden="1" customHeight="1" x14ac:dyDescent="0.25">
      <c r="A233" s="33">
        <v>92221</v>
      </c>
      <c r="B233" s="34" t="s">
        <v>145</v>
      </c>
      <c r="C233" s="34"/>
      <c r="D233" s="34"/>
      <c r="E233" s="35">
        <v>10000000</v>
      </c>
      <c r="F233" s="35"/>
      <c r="G233" s="35"/>
    </row>
    <row r="234" spans="1:16" ht="15.6" hidden="1" customHeight="1" x14ac:dyDescent="0.25">
      <c r="A234" s="413" t="s">
        <v>102</v>
      </c>
      <c r="B234" s="414"/>
      <c r="C234" s="62"/>
      <c r="D234" s="62"/>
      <c r="E234" s="37">
        <f>SUM(E232)</f>
        <v>10000000</v>
      </c>
      <c r="F234" s="37"/>
      <c r="G234" s="37"/>
    </row>
    <row r="235" spans="1:16" ht="15.6" hidden="1" customHeight="1" x14ac:dyDescent="0.25">
      <c r="A235" s="38"/>
      <c r="B235" s="38"/>
      <c r="C235" s="38"/>
      <c r="D235" s="38"/>
      <c r="E235" s="39"/>
      <c r="F235" s="39"/>
      <c r="G235" s="39"/>
    </row>
    <row r="236" spans="1:16" ht="15.6" hidden="1" customHeight="1" x14ac:dyDescent="0.25">
      <c r="A236" s="73"/>
      <c r="B236" s="44"/>
      <c r="C236" s="44"/>
      <c r="D236" s="44"/>
      <c r="E236" s="48"/>
      <c r="F236" s="48"/>
      <c r="G236" s="48"/>
    </row>
    <row r="237" spans="1:16" ht="15.6" hidden="1" customHeight="1" x14ac:dyDescent="0.25">
      <c r="A237" s="413" t="s">
        <v>28</v>
      </c>
      <c r="B237" s="414"/>
      <c r="C237" s="62"/>
      <c r="D237" s="62"/>
      <c r="E237" s="107">
        <f>SUM(E70,E84,E103,E114,E183,E196,E205,E215)</f>
        <v>141036533</v>
      </c>
      <c r="F237" s="107"/>
      <c r="G237" s="107"/>
      <c r="H237" s="44"/>
      <c r="I237" s="44"/>
      <c r="J237" s="44"/>
      <c r="K237" s="44"/>
      <c r="L237" s="44"/>
      <c r="M237" s="44"/>
      <c r="N237" s="44"/>
      <c r="O237" s="108" t="e">
        <f>SUM(#REF!,O119,#REF!,O146,O159,O173,#REF!)</f>
        <v>#REF!</v>
      </c>
      <c r="P237" s="107" t="e">
        <f>SUM(#REF!,P119,#REF!,P146,P159,P173,#REF!)</f>
        <v>#REF!</v>
      </c>
    </row>
    <row r="238" spans="1:16" ht="15.6" hidden="1" customHeight="1" x14ac:dyDescent="0.25">
      <c r="A238" s="413" t="s">
        <v>146</v>
      </c>
      <c r="B238" s="414"/>
      <c r="C238" s="62"/>
      <c r="D238" s="62"/>
      <c r="E238" s="63">
        <f>SUM(E237,E234)</f>
        <v>151036533</v>
      </c>
      <c r="F238" s="63"/>
      <c r="G238" s="63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ht="15.6" hidden="1" customHeight="1" x14ac:dyDescent="0.25">
      <c r="A239" s="38"/>
      <c r="B239" s="38"/>
      <c r="C239" s="38"/>
      <c r="D239" s="38"/>
      <c r="E239" s="69"/>
      <c r="F239" s="69"/>
      <c r="G239" s="69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x14ac:dyDescent="0.25">
      <c r="A240" s="109"/>
      <c r="B240" s="109"/>
      <c r="C240" s="109"/>
      <c r="D240" s="109"/>
      <c r="E240" s="110"/>
      <c r="F240" s="110"/>
      <c r="G240" s="110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8" ht="18.75" x14ac:dyDescent="0.25">
      <c r="A241" s="353" t="s">
        <v>147</v>
      </c>
      <c r="B241" s="353"/>
      <c r="C241" s="353"/>
      <c r="D241" s="353"/>
      <c r="E241" s="353"/>
      <c r="F241" s="348"/>
      <c r="G241" s="348"/>
      <c r="H241" s="111"/>
    </row>
    <row r="242" spans="1:8" x14ac:dyDescent="0.25">
      <c r="A242" s="111"/>
      <c r="B242" s="111"/>
      <c r="C242" s="111"/>
      <c r="D242" s="111"/>
      <c r="E242" s="111"/>
      <c r="F242" s="111"/>
      <c r="G242" s="111"/>
      <c r="H242" s="111"/>
    </row>
    <row r="243" spans="1:8" ht="46.5" customHeight="1" x14ac:dyDescent="0.25">
      <c r="A243" s="112" t="s">
        <v>148</v>
      </c>
      <c r="B243" s="113" t="s">
        <v>149</v>
      </c>
      <c r="C243" s="297" t="s">
        <v>276</v>
      </c>
      <c r="D243" s="297" t="s">
        <v>277</v>
      </c>
      <c r="E243" s="297" t="s">
        <v>278</v>
      </c>
      <c r="F243" s="297" t="s">
        <v>275</v>
      </c>
      <c r="G243" s="297" t="s">
        <v>279</v>
      </c>
    </row>
    <row r="244" spans="1:8" s="73" customFormat="1" x14ac:dyDescent="0.25">
      <c r="A244" s="114">
        <v>1</v>
      </c>
      <c r="B244" s="115" t="s">
        <v>150</v>
      </c>
      <c r="C244" s="138"/>
      <c r="D244" s="139"/>
      <c r="E244" s="140"/>
      <c r="F244" s="140"/>
      <c r="G244" s="140"/>
    </row>
    <row r="245" spans="1:8" x14ac:dyDescent="0.25">
      <c r="A245" s="116"/>
      <c r="B245" s="117" t="s">
        <v>151</v>
      </c>
      <c r="C245" s="143">
        <f>SUM('RAČUN PRIHODA I RASHODA'!E23)</f>
        <v>393666</v>
      </c>
      <c r="D245" s="143">
        <f>SUM('RAČUN PRIHODA I RASHODA'!F23)</f>
        <v>500126</v>
      </c>
      <c r="E245" s="143">
        <f>SUM('RAČUN PRIHODA I RASHODA'!G23)</f>
        <v>538676</v>
      </c>
      <c r="F245" s="143">
        <f>SUM('RAČUN PRIHODA I RASHODA'!H23)</f>
        <v>540176</v>
      </c>
      <c r="G245" s="143">
        <f>SUM('RAČUN PRIHODA I RASHODA'!I23)</f>
        <v>544376</v>
      </c>
    </row>
    <row r="246" spans="1:8" x14ac:dyDescent="0.25">
      <c r="A246" s="118"/>
      <c r="B246" s="119" t="s">
        <v>152</v>
      </c>
      <c r="C246" s="128">
        <f>'RAČUN PRIHODA I RASHODA'!E78+'RAČUN PRIHODA I RASHODA'!E140</f>
        <v>393666.37000000005</v>
      </c>
      <c r="D246" s="128">
        <f>'RAČUN PRIHODA I RASHODA'!F78+'RAČUN PRIHODA I RASHODA'!F140</f>
        <v>500126</v>
      </c>
      <c r="E246" s="128">
        <f>'RAČUN PRIHODA I RASHODA'!G78+'RAČUN PRIHODA I RASHODA'!G140</f>
        <v>538676</v>
      </c>
      <c r="F246" s="128">
        <f>'RAČUN PRIHODA I RASHODA'!H78+'RAČUN PRIHODA I RASHODA'!H140</f>
        <v>540176</v>
      </c>
      <c r="G246" s="128">
        <f>'RAČUN PRIHODA I RASHODA'!I78+'RAČUN PRIHODA I RASHODA'!I140</f>
        <v>544376</v>
      </c>
    </row>
    <row r="247" spans="1:8" s="44" customFormat="1" x14ac:dyDescent="0.25">
      <c r="A247" s="410" t="s">
        <v>153</v>
      </c>
      <c r="B247" s="411"/>
      <c r="C247" s="122">
        <f t="shared" ref="C247:G247" si="20">SUM(C245-C246-C281)</f>
        <v>-0.37000000005355105</v>
      </c>
      <c r="D247" s="122">
        <f t="shared" si="20"/>
        <v>0</v>
      </c>
      <c r="E247" s="122">
        <f t="shared" si="20"/>
        <v>0</v>
      </c>
      <c r="F247" s="122">
        <f t="shared" si="20"/>
        <v>0</v>
      </c>
      <c r="G247" s="122">
        <f t="shared" si="20"/>
        <v>0</v>
      </c>
    </row>
    <row r="248" spans="1:8" s="73" customFormat="1" x14ac:dyDescent="0.25">
      <c r="A248" s="114" t="s">
        <v>154</v>
      </c>
      <c r="B248" s="155" t="s">
        <v>54</v>
      </c>
      <c r="C248" s="151"/>
      <c r="D248" s="144"/>
      <c r="E248" s="124"/>
      <c r="F248" s="124"/>
      <c r="G248" s="124"/>
    </row>
    <row r="249" spans="1:8" x14ac:dyDescent="0.25">
      <c r="A249" s="116"/>
      <c r="B249" s="154" t="s">
        <v>151</v>
      </c>
      <c r="C249" s="121">
        <f>SUM('RAČUN PRIHODA I RASHODA'!E19)</f>
        <v>6256</v>
      </c>
      <c r="D249" s="121">
        <f>SUM('RAČUN PRIHODA I RASHODA'!F19)</f>
        <v>4000</v>
      </c>
      <c r="E249" s="121">
        <f>SUM('RAČUN PRIHODA I RASHODA'!G19)</f>
        <v>4000</v>
      </c>
      <c r="F249" s="121">
        <f>SUM('RAČUN PRIHODA I RASHODA'!H19)</f>
        <v>4000</v>
      </c>
      <c r="G249" s="121">
        <f>SUM('RAČUN PRIHODA I RASHODA'!I19)</f>
        <v>4000</v>
      </c>
    </row>
    <row r="250" spans="1:8" x14ac:dyDescent="0.25">
      <c r="A250" s="118"/>
      <c r="B250" s="156" t="s">
        <v>152</v>
      </c>
      <c r="C250" s="145">
        <f>'RAČUN PRIHODA I RASHODA'!E97</f>
        <v>2843.31</v>
      </c>
      <c r="D250" s="145">
        <f>'RAČUN PRIHODA I RASHODA'!F97</f>
        <v>7096.7699999999995</v>
      </c>
      <c r="E250" s="145">
        <f>'RAČUN PRIHODA I RASHODA'!G97</f>
        <v>4000</v>
      </c>
      <c r="F250" s="145">
        <f>'RAČUN PRIHODA I RASHODA'!H97</f>
        <v>4000</v>
      </c>
      <c r="G250" s="145">
        <f>'RAČUN PRIHODA I RASHODA'!I97</f>
        <v>4000</v>
      </c>
    </row>
    <row r="251" spans="1:8" x14ac:dyDescent="0.25">
      <c r="A251" s="410" t="s">
        <v>155</v>
      </c>
      <c r="B251" s="411"/>
      <c r="C251" s="123">
        <f t="shared" ref="C251:D251" si="21">SUM(C249-C250)</f>
        <v>3412.69</v>
      </c>
      <c r="D251" s="123">
        <f t="shared" si="21"/>
        <v>-3096.7699999999995</v>
      </c>
      <c r="E251" s="123">
        <f>SUM(E249-E250)</f>
        <v>0</v>
      </c>
      <c r="F251" s="123">
        <f t="shared" ref="F251:G251" si="22">SUM(F249-F250)</f>
        <v>0</v>
      </c>
      <c r="G251" s="123">
        <f t="shared" si="22"/>
        <v>0</v>
      </c>
    </row>
    <row r="252" spans="1:8" s="73" customFormat="1" x14ac:dyDescent="0.25">
      <c r="A252" s="114" t="s">
        <v>156</v>
      </c>
      <c r="B252" s="155" t="s">
        <v>35</v>
      </c>
      <c r="C252" s="150"/>
      <c r="D252" s="146"/>
      <c r="E252" s="125"/>
      <c r="F252" s="125"/>
      <c r="G252" s="125"/>
    </row>
    <row r="253" spans="1:8" x14ac:dyDescent="0.25">
      <c r="A253" s="116"/>
      <c r="B253" s="154" t="s">
        <v>151</v>
      </c>
      <c r="C253" s="121">
        <f>SUM('RAČUN PRIHODA I RASHODA'!E12)</f>
        <v>4131</v>
      </c>
      <c r="D253" s="121">
        <f>SUM('RAČUN PRIHODA I RASHODA'!F12)</f>
        <v>6400</v>
      </c>
      <c r="E253" s="121">
        <f>SUM('RAČUN PRIHODA I RASHODA'!G12)</f>
        <v>4000</v>
      </c>
      <c r="F253" s="121">
        <f>SUM('RAČUN PRIHODA I RASHODA'!H12)</f>
        <v>4000</v>
      </c>
      <c r="G253" s="121">
        <f>SUM('RAČUN PRIHODA I RASHODA'!I12)</f>
        <v>4000</v>
      </c>
    </row>
    <row r="254" spans="1:8" x14ac:dyDescent="0.25">
      <c r="A254" s="118"/>
      <c r="B254" s="156" t="s">
        <v>152</v>
      </c>
      <c r="C254" s="145">
        <f>'RAČUN PRIHODA I RASHODA'!E110</f>
        <v>593.84</v>
      </c>
      <c r="D254" s="145">
        <f>'RAČUN PRIHODA I RASHODA'!F110+'RAČUN PRIHODA I RASHODA'!F145</f>
        <v>9925.66</v>
      </c>
      <c r="E254" s="145">
        <f>'RAČUN PRIHODA I RASHODA'!G110</f>
        <v>4000</v>
      </c>
      <c r="F254" s="145">
        <f>'RAČUN PRIHODA I RASHODA'!H110</f>
        <v>4000</v>
      </c>
      <c r="G254" s="145">
        <f>'RAČUN PRIHODA I RASHODA'!I110</f>
        <v>4000</v>
      </c>
    </row>
    <row r="255" spans="1:8" x14ac:dyDescent="0.25">
      <c r="A255" s="410" t="s">
        <v>157</v>
      </c>
      <c r="B255" s="411"/>
      <c r="C255" s="123">
        <f t="shared" ref="C255:D255" si="23">SUM(C253-C254)</f>
        <v>3537.16</v>
      </c>
      <c r="D255" s="123">
        <f t="shared" si="23"/>
        <v>-3525.66</v>
      </c>
      <c r="E255" s="123">
        <f>SUM(E253-E254)</f>
        <v>0</v>
      </c>
      <c r="F255" s="123">
        <f t="shared" ref="F255:G255" si="24">SUM(F253-F254)</f>
        <v>0</v>
      </c>
      <c r="G255" s="123">
        <f t="shared" si="24"/>
        <v>0</v>
      </c>
    </row>
    <row r="256" spans="1:8" s="73" customFormat="1" x14ac:dyDescent="0.25">
      <c r="A256" s="114" t="s">
        <v>158</v>
      </c>
      <c r="B256" s="155" t="s">
        <v>33</v>
      </c>
      <c r="C256" s="150"/>
      <c r="D256" s="146"/>
      <c r="E256" s="125"/>
      <c r="F256" s="125"/>
      <c r="G256" s="125"/>
    </row>
    <row r="257" spans="1:7" x14ac:dyDescent="0.25">
      <c r="A257" s="116"/>
      <c r="B257" s="154" t="s">
        <v>151</v>
      </c>
      <c r="C257" s="121">
        <f>SUM('RAČUN PRIHODA I RASHODA'!E11)</f>
        <v>15161</v>
      </c>
      <c r="D257" s="121">
        <f>SUM('RAČUN PRIHODA I RASHODA'!F11)</f>
        <v>399</v>
      </c>
      <c r="E257" s="121">
        <f>SUM('RAČUN PRIHODA I RASHODA'!G11)</f>
        <v>0</v>
      </c>
      <c r="F257" s="121">
        <f>SUM('RAČUN PRIHODA I RASHODA'!H11)</f>
        <v>0</v>
      </c>
      <c r="G257" s="121">
        <f>SUM('RAČUN PRIHODA I RASHODA'!I11)</f>
        <v>0</v>
      </c>
    </row>
    <row r="258" spans="1:7" x14ac:dyDescent="0.25">
      <c r="A258" s="118"/>
      <c r="B258" s="156" t="s">
        <v>152</v>
      </c>
      <c r="C258" s="145">
        <f>SUM('RAČUN PRIHODA I RASHODA'!E120)</f>
        <v>11537.749999999998</v>
      </c>
      <c r="D258" s="145">
        <f>SUM('RAČUN PRIHODA I RASHODA'!F120)</f>
        <v>15417.529999999999</v>
      </c>
      <c r="E258" s="145">
        <f>SUM('RAČUN PRIHODA I RASHODA'!G120)</f>
        <v>0</v>
      </c>
      <c r="F258" s="145">
        <f>SUM('RAČUN PRIHODA I RASHODA'!H120)</f>
        <v>0</v>
      </c>
      <c r="G258" s="145">
        <f>SUM('RAČUN PRIHODA I RASHODA'!I120)</f>
        <v>0</v>
      </c>
    </row>
    <row r="259" spans="1:7" x14ac:dyDescent="0.25">
      <c r="A259" s="410" t="s">
        <v>155</v>
      </c>
      <c r="B259" s="411"/>
      <c r="C259" s="127">
        <f t="shared" ref="C259:D259" si="25">SUM(C257-C258)</f>
        <v>3623.2500000000018</v>
      </c>
      <c r="D259" s="127">
        <f t="shared" si="25"/>
        <v>-15018.529999999999</v>
      </c>
      <c r="E259" s="127">
        <f>SUM(E257-E258)</f>
        <v>0</v>
      </c>
      <c r="F259" s="127">
        <f t="shared" ref="F259:G259" si="26">SUM(F257-F258)</f>
        <v>0</v>
      </c>
      <c r="G259" s="127">
        <f t="shared" si="26"/>
        <v>0</v>
      </c>
    </row>
    <row r="260" spans="1:7" s="73" customFormat="1" x14ac:dyDescent="0.25">
      <c r="A260" s="114" t="s">
        <v>159</v>
      </c>
      <c r="B260" s="155" t="s">
        <v>39</v>
      </c>
      <c r="C260" s="150"/>
      <c r="D260" s="146"/>
      <c r="E260" s="125"/>
      <c r="F260" s="125"/>
      <c r="G260" s="125"/>
    </row>
    <row r="261" spans="1:7" x14ac:dyDescent="0.25">
      <c r="A261" s="116"/>
      <c r="B261" s="154" t="s">
        <v>151</v>
      </c>
      <c r="C261" s="121">
        <f>SUM('RAČUN PRIHODA I RASHODA'!E22)</f>
        <v>0</v>
      </c>
      <c r="D261" s="121">
        <f>SUM('RAČUN PRIHODA I RASHODA'!F22)</f>
        <v>900</v>
      </c>
      <c r="E261" s="121">
        <f>SUM('RAČUN PRIHODA I RASHODA'!G22)</f>
        <v>0</v>
      </c>
      <c r="F261" s="121">
        <f>SUM('RAČUN PRIHODA I RASHODA'!H22)</f>
        <v>0</v>
      </c>
      <c r="G261" s="121">
        <f>SUM('RAČUN PRIHODA I RASHODA'!I22)</f>
        <v>0</v>
      </c>
    </row>
    <row r="262" spans="1:7" x14ac:dyDescent="0.25">
      <c r="A262" s="118"/>
      <c r="B262" s="156" t="s">
        <v>152</v>
      </c>
      <c r="C262" s="145">
        <f>'RAČUN PRIHODA I RASHODA'!E128</f>
        <v>0</v>
      </c>
      <c r="D262" s="145">
        <f>'RAČUN PRIHODA I RASHODA'!F128</f>
        <v>900</v>
      </c>
      <c r="E262" s="145">
        <f>'RAČUN PRIHODA I RASHODA'!G128</f>
        <v>0</v>
      </c>
      <c r="F262" s="145">
        <f>'RAČUN PRIHODA I RASHODA'!H128</f>
        <v>0</v>
      </c>
      <c r="G262" s="145">
        <f>'RAČUN PRIHODA I RASHODA'!I128</f>
        <v>0</v>
      </c>
    </row>
    <row r="263" spans="1:7" x14ac:dyDescent="0.25">
      <c r="A263" s="410" t="s">
        <v>160</v>
      </c>
      <c r="B263" s="411"/>
      <c r="C263" s="127">
        <f t="shared" ref="C263:D263" si="27">SUM(C261-C262)</f>
        <v>0</v>
      </c>
      <c r="D263" s="127">
        <f t="shared" si="27"/>
        <v>0</v>
      </c>
      <c r="E263" s="127">
        <f>SUM(E261-E262)</f>
        <v>0</v>
      </c>
      <c r="F263" s="127">
        <f t="shared" ref="F263:G263" si="28">SUM(F261-F262)</f>
        <v>0</v>
      </c>
      <c r="G263" s="127">
        <f t="shared" si="28"/>
        <v>0</v>
      </c>
    </row>
    <row r="264" spans="1:7" ht="31.15" customHeight="1" x14ac:dyDescent="0.25">
      <c r="A264" s="114" t="s">
        <v>161</v>
      </c>
      <c r="B264" s="153" t="s">
        <v>24</v>
      </c>
      <c r="C264" s="148"/>
      <c r="D264" s="126"/>
      <c r="E264" s="127"/>
      <c r="F264" s="127"/>
      <c r="G264" s="127"/>
    </row>
    <row r="265" spans="1:7" ht="15.6" customHeight="1" x14ac:dyDescent="0.25">
      <c r="A265" s="116"/>
      <c r="B265" s="154" t="s">
        <v>151</v>
      </c>
      <c r="C265" s="121">
        <v>0</v>
      </c>
      <c r="D265" s="121">
        <v>0</v>
      </c>
      <c r="E265" s="121">
        <v>0</v>
      </c>
      <c r="F265" s="121">
        <v>0</v>
      </c>
      <c r="G265" s="121">
        <v>0</v>
      </c>
    </row>
    <row r="266" spans="1:7" ht="15.6" customHeight="1" x14ac:dyDescent="0.25">
      <c r="A266" s="120"/>
      <c r="B266" s="152" t="s">
        <v>152</v>
      </c>
      <c r="C266" s="147">
        <v>0</v>
      </c>
      <c r="D266" s="147">
        <v>0</v>
      </c>
      <c r="E266" s="147">
        <v>0</v>
      </c>
      <c r="F266" s="147">
        <v>0</v>
      </c>
      <c r="G266" s="147">
        <v>0</v>
      </c>
    </row>
    <row r="267" spans="1:7" x14ac:dyDescent="0.25">
      <c r="A267" s="410" t="s">
        <v>157</v>
      </c>
      <c r="B267" s="411"/>
      <c r="C267" s="127">
        <f t="shared" ref="C267:D267" si="29">SUM(C265-C266)</f>
        <v>0</v>
      </c>
      <c r="D267" s="127">
        <f t="shared" si="29"/>
        <v>0</v>
      </c>
      <c r="E267" s="127">
        <f>SUM(E265-E266)</f>
        <v>0</v>
      </c>
      <c r="F267" s="127">
        <f t="shared" ref="F267:G267" si="30">SUM(F265-F266)</f>
        <v>0</v>
      </c>
      <c r="G267" s="127">
        <f t="shared" si="30"/>
        <v>0</v>
      </c>
    </row>
    <row r="268" spans="1:7" x14ac:dyDescent="0.25">
      <c r="A268" s="114" t="s">
        <v>162</v>
      </c>
      <c r="B268" s="153" t="s">
        <v>163</v>
      </c>
      <c r="C268" s="148"/>
      <c r="D268" s="126"/>
      <c r="E268" s="127"/>
      <c r="F268" s="127"/>
      <c r="G268" s="127"/>
    </row>
    <row r="269" spans="1:7" x14ac:dyDescent="0.25">
      <c r="A269" s="116"/>
      <c r="B269" s="154" t="s">
        <v>164</v>
      </c>
      <c r="C269" s="149">
        <v>0</v>
      </c>
      <c r="D269" s="149">
        <v>0</v>
      </c>
      <c r="E269" s="149">
        <v>0</v>
      </c>
      <c r="F269" s="149">
        <v>0</v>
      </c>
      <c r="G269" s="149">
        <v>0</v>
      </c>
    </row>
    <row r="270" spans="1:7" x14ac:dyDescent="0.25">
      <c r="A270" s="120"/>
      <c r="B270" s="152" t="s">
        <v>165</v>
      </c>
      <c r="C270" s="145">
        <v>0</v>
      </c>
      <c r="D270" s="145">
        <v>0</v>
      </c>
      <c r="E270" s="145">
        <v>0</v>
      </c>
      <c r="F270" s="145">
        <v>0</v>
      </c>
      <c r="G270" s="145">
        <v>0</v>
      </c>
    </row>
    <row r="271" spans="1:7" x14ac:dyDescent="0.25">
      <c r="A271" s="410" t="s">
        <v>157</v>
      </c>
      <c r="B271" s="412"/>
      <c r="C271" s="127">
        <f t="shared" ref="C271:D271" si="31">SUM(C269-C270)</f>
        <v>0</v>
      </c>
      <c r="D271" s="127">
        <f t="shared" si="31"/>
        <v>0</v>
      </c>
      <c r="E271" s="127">
        <f>SUM(E269-E270)</f>
        <v>0</v>
      </c>
      <c r="F271" s="127">
        <f t="shared" ref="F271:G271" si="32">SUM(F269-F270)</f>
        <v>0</v>
      </c>
      <c r="G271" s="127">
        <f t="shared" si="32"/>
        <v>0</v>
      </c>
    </row>
    <row r="272" spans="1:7" x14ac:dyDescent="0.25">
      <c r="A272" s="408"/>
      <c r="B272" s="409"/>
      <c r="C272" s="157"/>
      <c r="D272" s="141"/>
      <c r="E272" s="142"/>
      <c r="F272" s="142"/>
      <c r="G272" s="142"/>
    </row>
    <row r="273" spans="1:7" x14ac:dyDescent="0.25">
      <c r="A273" s="400" t="s">
        <v>26</v>
      </c>
      <c r="B273" s="401"/>
      <c r="C273" s="158">
        <f>SUM(C245,C249,C253,C257,C261,C265,C269)</f>
        <v>419214</v>
      </c>
      <c r="D273" s="129">
        <f>SUM(D245,D249,D253,D257,D261,D265,D269)</f>
        <v>511825</v>
      </c>
      <c r="E273" s="129">
        <f t="shared" ref="E273:G273" si="33">SUM(E245,E249,E253,E257,E261)</f>
        <v>546676</v>
      </c>
      <c r="F273" s="129">
        <f t="shared" si="33"/>
        <v>548176</v>
      </c>
      <c r="G273" s="129">
        <f t="shared" si="33"/>
        <v>552376</v>
      </c>
    </row>
    <row r="274" spans="1:7" x14ac:dyDescent="0.25">
      <c r="A274" s="400" t="s">
        <v>27</v>
      </c>
      <c r="B274" s="401"/>
      <c r="C274" s="158">
        <f>SUM(C246,C250,C254,C258,C262,C266,C270)</f>
        <v>408641.27000000008</v>
      </c>
      <c r="D274" s="129">
        <f>SUM(D246,D250,D254,D258,D262,D266,D270)</f>
        <v>533465.96</v>
      </c>
      <c r="E274" s="129">
        <f t="shared" ref="E274:G274" si="34">SUM(E246,E250,E254,E258,E262)</f>
        <v>546676</v>
      </c>
      <c r="F274" s="129">
        <f t="shared" si="34"/>
        <v>548176</v>
      </c>
      <c r="G274" s="129">
        <f t="shared" si="34"/>
        <v>552376</v>
      </c>
    </row>
    <row r="275" spans="1:7" x14ac:dyDescent="0.25">
      <c r="A275" s="398"/>
      <c r="B275" s="402"/>
      <c r="C275" s="159"/>
      <c r="D275" s="131"/>
      <c r="E275" s="132"/>
      <c r="F275" s="132"/>
      <c r="G275" s="132"/>
    </row>
    <row r="276" spans="1:7" x14ac:dyDescent="0.25">
      <c r="A276" s="403"/>
      <c r="B276" s="404"/>
      <c r="C276" s="160"/>
      <c r="D276" s="133"/>
      <c r="E276" s="134"/>
      <c r="F276" s="134"/>
      <c r="G276" s="134"/>
    </row>
    <row r="277" spans="1:7" x14ac:dyDescent="0.25">
      <c r="A277" s="403" t="s">
        <v>155</v>
      </c>
      <c r="B277" s="404"/>
      <c r="C277" s="162">
        <v>0</v>
      </c>
      <c r="D277" s="133">
        <f>-SUM(D251,D255,D259)</f>
        <v>21640.959999999999</v>
      </c>
      <c r="E277" s="134">
        <f>E251+E259</f>
        <v>0</v>
      </c>
      <c r="F277" s="134">
        <f t="shared" ref="F277:G277" si="35">F251+F259</f>
        <v>0</v>
      </c>
      <c r="G277" s="134">
        <f t="shared" si="35"/>
        <v>0</v>
      </c>
    </row>
    <row r="278" spans="1:7" x14ac:dyDescent="0.25">
      <c r="A278" s="400" t="s">
        <v>166</v>
      </c>
      <c r="B278" s="405"/>
      <c r="C278" s="161">
        <f>-SUM(C247)</f>
        <v>0.37000000005355105</v>
      </c>
      <c r="D278" s="129">
        <f>-SUM(D247)</f>
        <v>0</v>
      </c>
      <c r="E278" s="130">
        <f>SUM(E247)</f>
        <v>0</v>
      </c>
      <c r="F278" s="130">
        <f t="shared" ref="F278:G278" si="36">SUM(F247)</f>
        <v>0</v>
      </c>
      <c r="G278" s="130">
        <f t="shared" si="36"/>
        <v>0</v>
      </c>
    </row>
    <row r="279" spans="1:7" x14ac:dyDescent="0.25">
      <c r="A279" s="406"/>
      <c r="B279" s="407"/>
      <c r="C279" s="163"/>
      <c r="D279" s="135"/>
      <c r="E279" s="136"/>
      <c r="F279" s="136"/>
      <c r="G279" s="136"/>
    </row>
    <row r="280" spans="1:7" x14ac:dyDescent="0.25">
      <c r="A280" s="408" t="s">
        <v>167</v>
      </c>
      <c r="B280" s="409"/>
      <c r="C280" s="76">
        <f t="shared" ref="C280:D281" si="37">SUM(C269)</f>
        <v>0</v>
      </c>
      <c r="D280" s="77">
        <f t="shared" si="37"/>
        <v>0</v>
      </c>
      <c r="E280" s="166">
        <f t="shared" ref="E280:G281" si="38">SUM(E269)</f>
        <v>0</v>
      </c>
      <c r="F280" s="166">
        <f t="shared" si="38"/>
        <v>0</v>
      </c>
      <c r="G280" s="166">
        <f t="shared" si="38"/>
        <v>0</v>
      </c>
    </row>
    <row r="281" spans="1:7" x14ac:dyDescent="0.25">
      <c r="A281" s="398" t="s">
        <v>168</v>
      </c>
      <c r="B281" s="399"/>
      <c r="C281" s="167">
        <f t="shared" si="37"/>
        <v>0</v>
      </c>
      <c r="D281" s="168">
        <f t="shared" si="37"/>
        <v>0</v>
      </c>
      <c r="E281" s="169">
        <f t="shared" si="38"/>
        <v>0</v>
      </c>
      <c r="F281" s="169">
        <f t="shared" si="38"/>
        <v>0</v>
      </c>
      <c r="G281" s="169">
        <f t="shared" si="38"/>
        <v>0</v>
      </c>
    </row>
  </sheetData>
  <mergeCells count="242">
    <mergeCell ref="F230:F231"/>
    <mergeCell ref="G230:G231"/>
    <mergeCell ref="F5:F6"/>
    <mergeCell ref="G5:G6"/>
    <mergeCell ref="F13:F14"/>
    <mergeCell ref="G13:G14"/>
    <mergeCell ref="F22:F23"/>
    <mergeCell ref="G22:G23"/>
    <mergeCell ref="F31:F32"/>
    <mergeCell ref="G31:G32"/>
    <mergeCell ref="F40:F41"/>
    <mergeCell ref="G40:G41"/>
    <mergeCell ref="A10:B10"/>
    <mergeCell ref="A13:A14"/>
    <mergeCell ref="B13:B14"/>
    <mergeCell ref="E13:E14"/>
    <mergeCell ref="A1:E1"/>
    <mergeCell ref="A3:E3"/>
    <mergeCell ref="A5:A6"/>
    <mergeCell ref="B5:B6"/>
    <mergeCell ref="E5:E6"/>
    <mergeCell ref="A28:B28"/>
    <mergeCell ref="A31:A32"/>
    <mergeCell ref="B31:B32"/>
    <mergeCell ref="E31:E32"/>
    <mergeCell ref="A19:B19"/>
    <mergeCell ref="A22:A23"/>
    <mergeCell ref="B22:B23"/>
    <mergeCell ref="E22:E23"/>
    <mergeCell ref="A44:B44"/>
    <mergeCell ref="A47:A48"/>
    <mergeCell ref="B47:B48"/>
    <mergeCell ref="E47:E48"/>
    <mergeCell ref="N31:N32"/>
    <mergeCell ref="A37:B37"/>
    <mergeCell ref="A40:A41"/>
    <mergeCell ref="B40:B41"/>
    <mergeCell ref="E40:E41"/>
    <mergeCell ref="H31:H32"/>
    <mergeCell ref="I31:I32"/>
    <mergeCell ref="J31:J32"/>
    <mergeCell ref="K31:K32"/>
    <mergeCell ref="L31:L32"/>
    <mergeCell ref="M31:M32"/>
    <mergeCell ref="F47:F48"/>
    <mergeCell ref="G47:G48"/>
    <mergeCell ref="A52:B52"/>
    <mergeCell ref="A54:B54"/>
    <mergeCell ref="A56:E56"/>
    <mergeCell ref="A58:D58"/>
    <mergeCell ref="A59:B59"/>
    <mergeCell ref="A61:A62"/>
    <mergeCell ref="B61:B62"/>
    <mergeCell ref="E61:E62"/>
    <mergeCell ref="N61:N62"/>
    <mergeCell ref="K61:K62"/>
    <mergeCell ref="L61:L62"/>
    <mergeCell ref="M61:M62"/>
    <mergeCell ref="K73:K74"/>
    <mergeCell ref="L73:L74"/>
    <mergeCell ref="M73:M74"/>
    <mergeCell ref="N73:N74"/>
    <mergeCell ref="F61:F62"/>
    <mergeCell ref="G61:G62"/>
    <mergeCell ref="F73:F74"/>
    <mergeCell ref="G73:G74"/>
    <mergeCell ref="A84:B84"/>
    <mergeCell ref="A70:B70"/>
    <mergeCell ref="A73:A74"/>
    <mergeCell ref="B73:B74"/>
    <mergeCell ref="E73:E74"/>
    <mergeCell ref="H73:H74"/>
    <mergeCell ref="I73:I74"/>
    <mergeCell ref="J73:J74"/>
    <mergeCell ref="H61:H62"/>
    <mergeCell ref="I61:I62"/>
    <mergeCell ref="J61:J62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D121"/>
    <mergeCell ref="A122:A123"/>
    <mergeCell ref="B122:B123"/>
    <mergeCell ref="E122:E123"/>
    <mergeCell ref="K106:K107"/>
    <mergeCell ref="L106:L107"/>
    <mergeCell ref="M106:M107"/>
    <mergeCell ref="F87:F88"/>
    <mergeCell ref="G87:G88"/>
    <mergeCell ref="F106:F107"/>
    <mergeCell ref="G106:G107"/>
    <mergeCell ref="F122:F123"/>
    <mergeCell ref="G122:G123"/>
    <mergeCell ref="A87:A88"/>
    <mergeCell ref="B87:B88"/>
    <mergeCell ref="E87:E88"/>
    <mergeCell ref="M133:M134"/>
    <mergeCell ref="N133:N134"/>
    <mergeCell ref="A146:B146"/>
    <mergeCell ref="N122:N123"/>
    <mergeCell ref="A130:B130"/>
    <mergeCell ref="A132:D132"/>
    <mergeCell ref="A133:A134"/>
    <mergeCell ref="B133:B134"/>
    <mergeCell ref="E133:E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F133:F134"/>
    <mergeCell ref="G133:G134"/>
    <mergeCell ref="A148:D148"/>
    <mergeCell ref="A149:A150"/>
    <mergeCell ref="B149:B150"/>
    <mergeCell ref="E149:E150"/>
    <mergeCell ref="J133:J134"/>
    <mergeCell ref="K133:K134"/>
    <mergeCell ref="L133:L134"/>
    <mergeCell ref="F149:F150"/>
    <mergeCell ref="G149:G150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D161"/>
    <mergeCell ref="A162:A163"/>
    <mergeCell ref="B162:B163"/>
    <mergeCell ref="E162:E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F162:F163"/>
    <mergeCell ref="G162:G163"/>
    <mergeCell ref="K177:K178"/>
    <mergeCell ref="L177:L178"/>
    <mergeCell ref="M177:M178"/>
    <mergeCell ref="N177:N178"/>
    <mergeCell ref="A177:A178"/>
    <mergeCell ref="B177:B178"/>
    <mergeCell ref="E177:E178"/>
    <mergeCell ref="H177:H178"/>
    <mergeCell ref="F177:F178"/>
    <mergeCell ref="G177:G178"/>
    <mergeCell ref="A183:B183"/>
    <mergeCell ref="A185:E185"/>
    <mergeCell ref="A187:A188"/>
    <mergeCell ref="B187:B188"/>
    <mergeCell ref="E187:E188"/>
    <mergeCell ref="I177:I178"/>
    <mergeCell ref="J177:J178"/>
    <mergeCell ref="F187:F188"/>
    <mergeCell ref="G187:G188"/>
    <mergeCell ref="M201:M202"/>
    <mergeCell ref="N201:N202"/>
    <mergeCell ref="A205:B205"/>
    <mergeCell ref="N187:N188"/>
    <mergeCell ref="A196:B196"/>
    <mergeCell ref="A198:E198"/>
    <mergeCell ref="A201:A202"/>
    <mergeCell ref="B201:B202"/>
    <mergeCell ref="E201:E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F201:F202"/>
    <mergeCell ref="G201:G202"/>
    <mergeCell ref="A207:E207"/>
    <mergeCell ref="A209:A210"/>
    <mergeCell ref="B209:B210"/>
    <mergeCell ref="E209:E210"/>
    <mergeCell ref="J201:J202"/>
    <mergeCell ref="K201:K202"/>
    <mergeCell ref="L201:L202"/>
    <mergeCell ref="F209:F210"/>
    <mergeCell ref="G209:G210"/>
    <mergeCell ref="N209:N210"/>
    <mergeCell ref="A215:B215"/>
    <mergeCell ref="A216:E216"/>
    <mergeCell ref="A227:E227"/>
    <mergeCell ref="A228:D228"/>
    <mergeCell ref="A229:E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7:B247"/>
    <mergeCell ref="A251:B251"/>
    <mergeCell ref="A255:B255"/>
    <mergeCell ref="A230:A231"/>
    <mergeCell ref="B230:B231"/>
    <mergeCell ref="E230:E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2024-11-07T13:01:07Z</cp:lastPrinted>
  <dcterms:created xsi:type="dcterms:W3CDTF">2022-08-26T07:26:16Z</dcterms:created>
  <dcterms:modified xsi:type="dcterms:W3CDTF">2025-03-13T08:51:54Z</dcterms:modified>
</cp:coreProperties>
</file>